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2"/>
  </bookViews>
  <sheets>
    <sheet name="РБ с 01,09,2020 (3)" sheetId="15" r:id="rId1"/>
    <sheet name="Свод с 01,09,2020 (2)" sheetId="13" r:id="rId2"/>
    <sheet name="мб  с 01,09,2020" sheetId="12" r:id="rId3"/>
    <sheet name="старый отклон" sheetId="11" r:id="rId4"/>
    <sheet name="старый мб+1,25" sheetId="10" r:id="rId5"/>
    <sheet name="старый мб" sheetId="4" r:id="rId6"/>
    <sheet name="Лист2" sheetId="2" r:id="rId7"/>
    <sheet name="Лист3" sheetId="3" r:id="rId8"/>
  </sheets>
  <calcPr calcId="145621"/>
</workbook>
</file>

<file path=xl/calcChain.xml><?xml version="1.0" encoding="utf-8"?>
<calcChain xmlns="http://schemas.openxmlformats.org/spreadsheetml/2006/main">
  <c r="AM16" i="15" l="1"/>
  <c r="AN16" i="15" s="1"/>
  <c r="AM17" i="15"/>
  <c r="AN17" i="15" s="1"/>
  <c r="AM18" i="15"/>
  <c r="AN18" i="15" s="1"/>
  <c r="AM19" i="15"/>
  <c r="AN19" i="15" s="1"/>
  <c r="AM20" i="15"/>
  <c r="AN20" i="15" s="1"/>
  <c r="AM21" i="15"/>
  <c r="AM22" i="15"/>
  <c r="AN22" i="15" s="1"/>
  <c r="AM23" i="15"/>
  <c r="AM24" i="15"/>
  <c r="AN24" i="15" s="1"/>
  <c r="AM25" i="15"/>
  <c r="AM26" i="15"/>
  <c r="AM27" i="15"/>
  <c r="AM28" i="15"/>
  <c r="AM29" i="15"/>
  <c r="AN29" i="15" s="1"/>
  <c r="AM30" i="15"/>
  <c r="AN30" i="15" s="1"/>
  <c r="AM31" i="15"/>
  <c r="AN31" i="15" s="1"/>
  <c r="AM32" i="15"/>
  <c r="AN32" i="15" s="1"/>
  <c r="AM33" i="15"/>
  <c r="AN33" i="15" s="1"/>
  <c r="AM34" i="15"/>
  <c r="AN34" i="15" s="1"/>
  <c r="AM35" i="15"/>
  <c r="AN35" i="15" s="1"/>
  <c r="AM36" i="15"/>
  <c r="AN36" i="15" s="1"/>
  <c r="AM37" i="15"/>
  <c r="AN37" i="15" s="1"/>
  <c r="AM38" i="15"/>
  <c r="AN38" i="15" s="1"/>
  <c r="AM39" i="15"/>
  <c r="AN39" i="15" s="1"/>
  <c r="AM40" i="15"/>
  <c r="AN40" i="15" s="1"/>
  <c r="AM41" i="15"/>
  <c r="AN41" i="15" s="1"/>
  <c r="AM42" i="15"/>
  <c r="AN42" i="15" s="1"/>
  <c r="AM43" i="15"/>
  <c r="AN43" i="15" s="1"/>
  <c r="AM44" i="15"/>
  <c r="AN44" i="15" s="1"/>
  <c r="AM45" i="15"/>
  <c r="AN45" i="15" s="1"/>
  <c r="AM46" i="15"/>
  <c r="AN46" i="15" s="1"/>
  <c r="AM47" i="15"/>
  <c r="AM48" i="15"/>
  <c r="AN48" i="15" s="1"/>
  <c r="AM49" i="15"/>
  <c r="AN49" i="15" s="1"/>
  <c r="AM50" i="15"/>
  <c r="AN50" i="15" s="1"/>
  <c r="AM51" i="15"/>
  <c r="AN51" i="15" s="1"/>
  <c r="AM52" i="15"/>
  <c r="AN52" i="15" s="1"/>
  <c r="AM53" i="15"/>
  <c r="AN53" i="15" s="1"/>
  <c r="AM54" i="15"/>
  <c r="AN54" i="15" s="1"/>
  <c r="AM55" i="15"/>
  <c r="AM56" i="15"/>
  <c r="AM57" i="15"/>
  <c r="AN57" i="15" s="1"/>
  <c r="AM58" i="15"/>
  <c r="AM59" i="15"/>
  <c r="AN59" i="15" s="1"/>
  <c r="AM60" i="15"/>
  <c r="AN60" i="15" s="1"/>
  <c r="AM61" i="15"/>
  <c r="AN61" i="15" s="1"/>
  <c r="AM62" i="15"/>
  <c r="AN62" i="15" s="1"/>
  <c r="AM63" i="15"/>
  <c r="AN63" i="15" s="1"/>
  <c r="AM64" i="15"/>
  <c r="AM65" i="15"/>
  <c r="AN65" i="15" s="1"/>
  <c r="AM66" i="15"/>
  <c r="AN66" i="15" s="1"/>
  <c r="AM67" i="15"/>
  <c r="AN67" i="15" s="1"/>
  <c r="AM68" i="15"/>
  <c r="AN68" i="15" s="1"/>
  <c r="AM69" i="15"/>
  <c r="AN69" i="15" s="1"/>
  <c r="AM70" i="15"/>
  <c r="AM71" i="15"/>
  <c r="AN71" i="15" s="1"/>
  <c r="AM72" i="15"/>
  <c r="AN72" i="15" s="1"/>
  <c r="AM73" i="15"/>
  <c r="AN73" i="15" s="1"/>
  <c r="AM74" i="15"/>
  <c r="AN74" i="15" s="1"/>
  <c r="AM75" i="15"/>
  <c r="AM76" i="15"/>
  <c r="AN76" i="15" s="1"/>
  <c r="AM77" i="15"/>
  <c r="AN77" i="15" s="1"/>
  <c r="AM78" i="15"/>
  <c r="AN78" i="15" s="1"/>
  <c r="AM79" i="15"/>
  <c r="AN79" i="15" s="1"/>
  <c r="AM80" i="15"/>
  <c r="AN80" i="15" s="1"/>
  <c r="AM81" i="15"/>
  <c r="AN81" i="15" s="1"/>
  <c r="AM82" i="15"/>
  <c r="AN82" i="15" s="1"/>
  <c r="AM83" i="15"/>
  <c r="AN83" i="15" s="1"/>
  <c r="AM84" i="15"/>
  <c r="AN84" i="15" s="1"/>
  <c r="AM85" i="15"/>
  <c r="AN85" i="15" s="1"/>
  <c r="AM86" i="15"/>
  <c r="AN86" i="15" s="1"/>
  <c r="AM87" i="15"/>
  <c r="AN87" i="15" s="1"/>
  <c r="AM88" i="15"/>
  <c r="AN88" i="15" s="1"/>
  <c r="AM89" i="15"/>
  <c r="AN89" i="15" s="1"/>
  <c r="AM90" i="15"/>
  <c r="AN90" i="15" s="1"/>
  <c r="AM91" i="15"/>
  <c r="AN91" i="15" s="1"/>
  <c r="AM92" i="15"/>
  <c r="AM93" i="15"/>
  <c r="AN93" i="15" s="1"/>
  <c r="AM94" i="15"/>
  <c r="AN94" i="15" s="1"/>
  <c r="AM95" i="15"/>
  <c r="AN95" i="15" s="1"/>
  <c r="AM96" i="15"/>
  <c r="AN96" i="15" s="1"/>
  <c r="AM97" i="15"/>
  <c r="AN97" i="15" s="1"/>
  <c r="AM98" i="15"/>
  <c r="AN98" i="15" s="1"/>
  <c r="AM99" i="15"/>
  <c r="AN99" i="15" s="1"/>
  <c r="AM100" i="15"/>
  <c r="AN100" i="15" s="1"/>
  <c r="AM101" i="15"/>
  <c r="AN101" i="15" s="1"/>
  <c r="AM102" i="15"/>
  <c r="AN102" i="15" s="1"/>
  <c r="AM103" i="15"/>
  <c r="AN103" i="15" s="1"/>
  <c r="AM104" i="15"/>
  <c r="AN104" i="15" s="1"/>
  <c r="AM105" i="15"/>
  <c r="AN105" i="15" s="1"/>
  <c r="AM106" i="15"/>
  <c r="AM107" i="15"/>
  <c r="AN107" i="15" s="1"/>
  <c r="AM108" i="15"/>
  <c r="AN108" i="15" s="1"/>
  <c r="AM109" i="15"/>
  <c r="AM110" i="15"/>
  <c r="AN110" i="15" s="1"/>
  <c r="AM111" i="15"/>
  <c r="AN111" i="15" s="1"/>
  <c r="AM112" i="15"/>
  <c r="AN112" i="15" s="1"/>
  <c r="AM113" i="15"/>
  <c r="AN113" i="15" s="1"/>
  <c r="AM114" i="15"/>
  <c r="AN114" i="15" s="1"/>
  <c r="AM115" i="15"/>
  <c r="AM116" i="15"/>
  <c r="AN116" i="15" s="1"/>
  <c r="AM117" i="15"/>
  <c r="AN117" i="15" s="1"/>
  <c r="AM118" i="15"/>
  <c r="AN118" i="15" s="1"/>
  <c r="AM119" i="15"/>
  <c r="AM120" i="15"/>
  <c r="AM121" i="15"/>
  <c r="AN121" i="15" s="1"/>
  <c r="AM122" i="15"/>
  <c r="AN122" i="15" s="1"/>
  <c r="AH123" i="15" l="1"/>
  <c r="AE123" i="15"/>
  <c r="AB123" i="15"/>
  <c r="Z123" i="15"/>
  <c r="O123" i="15"/>
  <c r="N123" i="15"/>
  <c r="M123" i="15"/>
  <c r="S122" i="15"/>
  <c r="R122" i="15"/>
  <c r="Q122" i="15"/>
  <c r="P122" i="15"/>
  <c r="L122" i="15"/>
  <c r="W122" i="15" s="1"/>
  <c r="K122" i="15"/>
  <c r="U122" i="15" s="1"/>
  <c r="S121" i="15"/>
  <c r="R121" i="15"/>
  <c r="Q121" i="15"/>
  <c r="P121" i="15"/>
  <c r="L121" i="15"/>
  <c r="W121" i="15" s="1"/>
  <c r="K121" i="15"/>
  <c r="U121" i="15" s="1"/>
  <c r="S120" i="15"/>
  <c r="R120" i="15"/>
  <c r="Q120" i="15"/>
  <c r="L120" i="15"/>
  <c r="V120" i="15" s="1"/>
  <c r="K120" i="15"/>
  <c r="U120" i="15" s="1"/>
  <c r="S119" i="15"/>
  <c r="R119" i="15"/>
  <c r="Q119" i="15"/>
  <c r="P119" i="15"/>
  <c r="L119" i="15"/>
  <c r="V119" i="15" s="1"/>
  <c r="K119" i="15"/>
  <c r="U119" i="15" s="1"/>
  <c r="S118" i="15"/>
  <c r="R118" i="15"/>
  <c r="Q118" i="15"/>
  <c r="P118" i="15"/>
  <c r="L118" i="15"/>
  <c r="W118" i="15" s="1"/>
  <c r="K118" i="15"/>
  <c r="U118" i="15" s="1"/>
  <c r="S117" i="15"/>
  <c r="R117" i="15"/>
  <c r="Q117" i="15"/>
  <c r="P117" i="15"/>
  <c r="L117" i="15"/>
  <c r="V117" i="15" s="1"/>
  <c r="K117" i="15"/>
  <c r="U117" i="15" s="1"/>
  <c r="S116" i="15"/>
  <c r="R116" i="15"/>
  <c r="Q116" i="15"/>
  <c r="T116" i="15" s="1"/>
  <c r="P116" i="15"/>
  <c r="L116" i="15"/>
  <c r="W116" i="15" s="1"/>
  <c r="K116" i="15"/>
  <c r="U116" i="15" s="1"/>
  <c r="S115" i="15"/>
  <c r="R115" i="15"/>
  <c r="Q115" i="15"/>
  <c r="P115" i="15"/>
  <c r="L115" i="15"/>
  <c r="W115" i="15" s="1"/>
  <c r="K115" i="15"/>
  <c r="U115" i="15" s="1"/>
  <c r="S114" i="15"/>
  <c r="R114" i="15"/>
  <c r="Q114" i="15"/>
  <c r="P114" i="15"/>
  <c r="L114" i="15"/>
  <c r="K114" i="15"/>
  <c r="U114" i="15" s="1"/>
  <c r="U113" i="15"/>
  <c r="S113" i="15"/>
  <c r="R113" i="15"/>
  <c r="Q113" i="15"/>
  <c r="T113" i="15" s="1"/>
  <c r="P113" i="15"/>
  <c r="L113" i="15"/>
  <c r="W113" i="15" s="1"/>
  <c r="K113" i="15"/>
  <c r="S112" i="15"/>
  <c r="R112" i="15"/>
  <c r="Q112" i="15"/>
  <c r="P112" i="15"/>
  <c r="L112" i="15"/>
  <c r="K112" i="15"/>
  <c r="U112" i="15" s="1"/>
  <c r="S111" i="15"/>
  <c r="R111" i="15"/>
  <c r="Q111" i="15"/>
  <c r="P111" i="15"/>
  <c r="L111" i="15"/>
  <c r="W111" i="15" s="1"/>
  <c r="K111" i="15"/>
  <c r="U111" i="15" s="1"/>
  <c r="S110" i="15"/>
  <c r="R110" i="15"/>
  <c r="Q110" i="15"/>
  <c r="P110" i="15"/>
  <c r="L110" i="15"/>
  <c r="W110" i="15" s="1"/>
  <c r="K110" i="15"/>
  <c r="U110" i="15" s="1"/>
  <c r="S109" i="15"/>
  <c r="R109" i="15"/>
  <c r="Q109" i="15"/>
  <c r="T109" i="15" s="1"/>
  <c r="P109" i="15"/>
  <c r="L109" i="15"/>
  <c r="W109" i="15" s="1"/>
  <c r="K109" i="15"/>
  <c r="U109" i="15" s="1"/>
  <c r="S108" i="15"/>
  <c r="R108" i="15"/>
  <c r="Q108" i="15"/>
  <c r="P108" i="15"/>
  <c r="L108" i="15"/>
  <c r="W108" i="15" s="1"/>
  <c r="K108" i="15"/>
  <c r="U108" i="15" s="1"/>
  <c r="T107" i="15"/>
  <c r="S107" i="15"/>
  <c r="R107" i="15"/>
  <c r="Q107" i="15"/>
  <c r="P107" i="15"/>
  <c r="L107" i="15"/>
  <c r="W107" i="15" s="1"/>
  <c r="K107" i="15"/>
  <c r="U107" i="15" s="1"/>
  <c r="S106" i="15"/>
  <c r="R106" i="15"/>
  <c r="Q106" i="15"/>
  <c r="P106" i="15"/>
  <c r="L106" i="15"/>
  <c r="V106" i="15" s="1"/>
  <c r="K106" i="15"/>
  <c r="U106" i="15" s="1"/>
  <c r="S105" i="15"/>
  <c r="R105" i="15"/>
  <c r="Q105" i="15"/>
  <c r="P105" i="15"/>
  <c r="L105" i="15"/>
  <c r="W105" i="15" s="1"/>
  <c r="K105" i="15"/>
  <c r="U105" i="15" s="1"/>
  <c r="S104" i="15"/>
  <c r="R104" i="15"/>
  <c r="Q104" i="15"/>
  <c r="P104" i="15"/>
  <c r="L104" i="15"/>
  <c r="K104" i="15"/>
  <c r="U104" i="15" s="1"/>
  <c r="S103" i="15"/>
  <c r="R103" i="15"/>
  <c r="Q103" i="15"/>
  <c r="P103" i="15"/>
  <c r="L103" i="15"/>
  <c r="W103" i="15" s="1"/>
  <c r="K103" i="15"/>
  <c r="U103" i="15" s="1"/>
  <c r="S102" i="15"/>
  <c r="R102" i="15"/>
  <c r="Q102" i="15"/>
  <c r="P102" i="15"/>
  <c r="L102" i="15"/>
  <c r="W102" i="15" s="1"/>
  <c r="K102" i="15"/>
  <c r="U102" i="15" s="1"/>
  <c r="V101" i="15"/>
  <c r="S101" i="15"/>
  <c r="R101" i="15"/>
  <c r="Q101" i="15"/>
  <c r="P101" i="15"/>
  <c r="L101" i="15"/>
  <c r="W101" i="15" s="1"/>
  <c r="K101" i="15"/>
  <c r="U101" i="15" s="1"/>
  <c r="X101" i="15" s="1"/>
  <c r="S100" i="15"/>
  <c r="R100" i="15"/>
  <c r="Q100" i="15"/>
  <c r="P100" i="15"/>
  <c r="L100" i="15"/>
  <c r="V100" i="15" s="1"/>
  <c r="K100" i="15"/>
  <c r="U100" i="15" s="1"/>
  <c r="V99" i="15"/>
  <c r="S99" i="15"/>
  <c r="R99" i="15"/>
  <c r="Q99" i="15"/>
  <c r="P99" i="15"/>
  <c r="L99" i="15"/>
  <c r="W99" i="15" s="1"/>
  <c r="K99" i="15"/>
  <c r="U99" i="15" s="1"/>
  <c r="S98" i="15"/>
  <c r="R98" i="15"/>
  <c r="Q98" i="15"/>
  <c r="T98" i="15" s="1"/>
  <c r="P98" i="15"/>
  <c r="L98" i="15"/>
  <c r="W98" i="15" s="1"/>
  <c r="K98" i="15"/>
  <c r="U98" i="15" s="1"/>
  <c r="S97" i="15"/>
  <c r="R97" i="15"/>
  <c r="Q97" i="15"/>
  <c r="P97" i="15"/>
  <c r="L97" i="15"/>
  <c r="W97" i="15" s="1"/>
  <c r="K97" i="15"/>
  <c r="U97" i="15" s="1"/>
  <c r="W96" i="15"/>
  <c r="S96" i="15"/>
  <c r="R96" i="15"/>
  <c r="Q96" i="15"/>
  <c r="P96" i="15"/>
  <c r="L96" i="15"/>
  <c r="V96" i="15" s="1"/>
  <c r="K96" i="15"/>
  <c r="U96" i="15" s="1"/>
  <c r="S95" i="15"/>
  <c r="R95" i="15"/>
  <c r="Q95" i="15"/>
  <c r="P95" i="15"/>
  <c r="L95" i="15"/>
  <c r="W95" i="15" s="1"/>
  <c r="K95" i="15"/>
  <c r="U95" i="15" s="1"/>
  <c r="S94" i="15"/>
  <c r="R94" i="15"/>
  <c r="Q94" i="15"/>
  <c r="P94" i="15"/>
  <c r="L94" i="15"/>
  <c r="W94" i="15" s="1"/>
  <c r="K94" i="15"/>
  <c r="U94" i="15" s="1"/>
  <c r="S93" i="15"/>
  <c r="R93" i="15"/>
  <c r="Q93" i="15"/>
  <c r="P93" i="15"/>
  <c r="L93" i="15"/>
  <c r="W93" i="15" s="1"/>
  <c r="K93" i="15"/>
  <c r="U93" i="15" s="1"/>
  <c r="S92" i="15"/>
  <c r="R92" i="15"/>
  <c r="Q92" i="15"/>
  <c r="P92" i="15"/>
  <c r="L92" i="15"/>
  <c r="V92" i="15" s="1"/>
  <c r="K92" i="15"/>
  <c r="U92" i="15" s="1"/>
  <c r="S91" i="15"/>
  <c r="R91" i="15"/>
  <c r="Q91" i="15"/>
  <c r="P91" i="15"/>
  <c r="L91" i="15"/>
  <c r="W91" i="15" s="1"/>
  <c r="K91" i="15"/>
  <c r="U91" i="15" s="1"/>
  <c r="S90" i="15"/>
  <c r="R90" i="15"/>
  <c r="Q90" i="15"/>
  <c r="P90" i="15"/>
  <c r="L90" i="15"/>
  <c r="W90" i="15" s="1"/>
  <c r="K90" i="15"/>
  <c r="U90" i="15" s="1"/>
  <c r="S89" i="15"/>
  <c r="R89" i="15"/>
  <c r="Q89" i="15"/>
  <c r="T89" i="15" s="1"/>
  <c r="P89" i="15"/>
  <c r="L89" i="15"/>
  <c r="W89" i="15" s="1"/>
  <c r="K89" i="15"/>
  <c r="U89" i="15" s="1"/>
  <c r="S88" i="15"/>
  <c r="R88" i="15"/>
  <c r="Q88" i="15"/>
  <c r="P88" i="15"/>
  <c r="L88" i="15"/>
  <c r="W88" i="15" s="1"/>
  <c r="K88" i="15"/>
  <c r="U88" i="15" s="1"/>
  <c r="S87" i="15"/>
  <c r="R87" i="15"/>
  <c r="Q87" i="15"/>
  <c r="T87" i="15" s="1"/>
  <c r="P87" i="15"/>
  <c r="L87" i="15"/>
  <c r="W87" i="15" s="1"/>
  <c r="K87" i="15"/>
  <c r="U87" i="15" s="1"/>
  <c r="S86" i="15"/>
  <c r="R86" i="15"/>
  <c r="Q86" i="15"/>
  <c r="P86" i="15"/>
  <c r="L86" i="15"/>
  <c r="W86" i="15" s="1"/>
  <c r="K86" i="15"/>
  <c r="U86" i="15" s="1"/>
  <c r="S85" i="15"/>
  <c r="R85" i="15"/>
  <c r="Q85" i="15"/>
  <c r="T85" i="15" s="1"/>
  <c r="P85" i="15"/>
  <c r="L85" i="15"/>
  <c r="W85" i="15" s="1"/>
  <c r="K85" i="15"/>
  <c r="U85" i="15" s="1"/>
  <c r="Q84" i="15"/>
  <c r="P84" i="15"/>
  <c r="L84" i="15"/>
  <c r="W84" i="15" s="1"/>
  <c r="K84" i="15"/>
  <c r="U84" i="15" s="1"/>
  <c r="T83" i="15"/>
  <c r="S83" i="15"/>
  <c r="R83" i="15"/>
  <c r="Q83" i="15"/>
  <c r="P83" i="15"/>
  <c r="L83" i="15"/>
  <c r="K83" i="15"/>
  <c r="U83" i="15" s="1"/>
  <c r="S82" i="15"/>
  <c r="R82" i="15"/>
  <c r="Q82" i="15"/>
  <c r="P82" i="15"/>
  <c r="L82" i="15"/>
  <c r="W82" i="15" s="1"/>
  <c r="K82" i="15"/>
  <c r="U82" i="15" s="1"/>
  <c r="S81" i="15"/>
  <c r="R81" i="15"/>
  <c r="Q81" i="15"/>
  <c r="P81" i="15"/>
  <c r="L81" i="15"/>
  <c r="W81" i="15" s="1"/>
  <c r="K81" i="15"/>
  <c r="U81" i="15" s="1"/>
  <c r="S80" i="15"/>
  <c r="R80" i="15"/>
  <c r="Q80" i="15"/>
  <c r="P80" i="15"/>
  <c r="L80" i="15"/>
  <c r="W80" i="15" s="1"/>
  <c r="K80" i="15"/>
  <c r="U80" i="15" s="1"/>
  <c r="S79" i="15"/>
  <c r="R79" i="15"/>
  <c r="Q79" i="15"/>
  <c r="P79" i="15"/>
  <c r="L79" i="15"/>
  <c r="W79" i="15" s="1"/>
  <c r="K79" i="15"/>
  <c r="U79" i="15" s="1"/>
  <c r="S78" i="15"/>
  <c r="R78" i="15"/>
  <c r="Q78" i="15"/>
  <c r="P78" i="15"/>
  <c r="L78" i="15"/>
  <c r="W78" i="15" s="1"/>
  <c r="K78" i="15"/>
  <c r="U78" i="15" s="1"/>
  <c r="X77" i="15"/>
  <c r="Q77" i="15"/>
  <c r="P77" i="15"/>
  <c r="K77" i="15"/>
  <c r="U77" i="15" s="1"/>
  <c r="V76" i="15"/>
  <c r="S76" i="15"/>
  <c r="R76" i="15"/>
  <c r="Q76" i="15"/>
  <c r="P76" i="15"/>
  <c r="L76" i="15"/>
  <c r="W76" i="15" s="1"/>
  <c r="K76" i="15"/>
  <c r="U76" i="15" s="1"/>
  <c r="S75" i="15"/>
  <c r="R75" i="15"/>
  <c r="Q75" i="15"/>
  <c r="P75" i="15"/>
  <c r="L75" i="15"/>
  <c r="W75" i="15" s="1"/>
  <c r="K75" i="15"/>
  <c r="U75" i="15" s="1"/>
  <c r="S74" i="15"/>
  <c r="R74" i="15"/>
  <c r="Q74" i="15"/>
  <c r="P74" i="15"/>
  <c r="L74" i="15"/>
  <c r="K74" i="15"/>
  <c r="U74" i="15" s="1"/>
  <c r="S73" i="15"/>
  <c r="R73" i="15"/>
  <c r="Q73" i="15"/>
  <c r="P73" i="15"/>
  <c r="L73" i="15"/>
  <c r="W73" i="15" s="1"/>
  <c r="K73" i="15"/>
  <c r="U73" i="15" s="1"/>
  <c r="S72" i="15"/>
  <c r="R72" i="15"/>
  <c r="Q72" i="15"/>
  <c r="P72" i="15"/>
  <c r="L72" i="15"/>
  <c r="W72" i="15" s="1"/>
  <c r="K72" i="15"/>
  <c r="U72" i="15" s="1"/>
  <c r="S71" i="15"/>
  <c r="R71" i="15"/>
  <c r="T71" i="15" s="1"/>
  <c r="Q71" i="15"/>
  <c r="P71" i="15"/>
  <c r="L71" i="15"/>
  <c r="W71" i="15" s="1"/>
  <c r="K71" i="15"/>
  <c r="U71" i="15" s="1"/>
  <c r="A71" i="15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S70" i="15"/>
  <c r="R70" i="15"/>
  <c r="Q70" i="15"/>
  <c r="P70" i="15"/>
  <c r="L70" i="15"/>
  <c r="W70" i="15" s="1"/>
  <c r="K70" i="15"/>
  <c r="U70" i="15" s="1"/>
  <c r="S69" i="15"/>
  <c r="R69" i="15"/>
  <c r="Q69" i="15"/>
  <c r="P69" i="15"/>
  <c r="L69" i="15"/>
  <c r="V69" i="15" s="1"/>
  <c r="K69" i="15"/>
  <c r="U69" i="15" s="1"/>
  <c r="S68" i="15"/>
  <c r="R68" i="15"/>
  <c r="Q68" i="15"/>
  <c r="P68" i="15"/>
  <c r="L68" i="15"/>
  <c r="W68" i="15" s="1"/>
  <c r="K68" i="15"/>
  <c r="U68" i="15" s="1"/>
  <c r="V67" i="15"/>
  <c r="S67" i="15"/>
  <c r="R67" i="15"/>
  <c r="Q67" i="15"/>
  <c r="T67" i="15" s="1"/>
  <c r="P67" i="15"/>
  <c r="L67" i="15"/>
  <c r="W67" i="15" s="1"/>
  <c r="K67" i="15"/>
  <c r="U67" i="15" s="1"/>
  <c r="S66" i="15"/>
  <c r="R66" i="15"/>
  <c r="Q66" i="15"/>
  <c r="P66" i="15"/>
  <c r="L66" i="15"/>
  <c r="V66" i="15" s="1"/>
  <c r="K66" i="15"/>
  <c r="U66" i="15" s="1"/>
  <c r="A66" i="15"/>
  <c r="U65" i="15"/>
  <c r="S65" i="15"/>
  <c r="R65" i="15"/>
  <c r="Q65" i="15"/>
  <c r="P65" i="15"/>
  <c r="L65" i="15"/>
  <c r="W65" i="15" s="1"/>
  <c r="K65" i="15"/>
  <c r="S64" i="15"/>
  <c r="R64" i="15"/>
  <c r="T64" i="15" s="1"/>
  <c r="Q64" i="15"/>
  <c r="P64" i="15"/>
  <c r="L64" i="15"/>
  <c r="K64" i="15"/>
  <c r="U64" i="15" s="1"/>
  <c r="S63" i="15"/>
  <c r="R63" i="15"/>
  <c r="Q63" i="15"/>
  <c r="P63" i="15"/>
  <c r="L63" i="15"/>
  <c r="V63" i="15" s="1"/>
  <c r="K63" i="15"/>
  <c r="U63" i="15" s="1"/>
  <c r="T62" i="15"/>
  <c r="S62" i="15"/>
  <c r="R62" i="15"/>
  <c r="Q62" i="15"/>
  <c r="P62" i="15"/>
  <c r="L62" i="15"/>
  <c r="W62" i="15" s="1"/>
  <c r="K62" i="15"/>
  <c r="U62" i="15" s="1"/>
  <c r="S61" i="15"/>
  <c r="R61" i="15"/>
  <c r="Q61" i="15"/>
  <c r="P61" i="15"/>
  <c r="L61" i="15"/>
  <c r="W61" i="15" s="1"/>
  <c r="K61" i="15"/>
  <c r="U61" i="15" s="1"/>
  <c r="S60" i="15"/>
  <c r="R60" i="15"/>
  <c r="Q60" i="15"/>
  <c r="P60" i="15"/>
  <c r="L60" i="15"/>
  <c r="K60" i="15"/>
  <c r="U60" i="15" s="1"/>
  <c r="Q59" i="15"/>
  <c r="T59" i="15" s="1"/>
  <c r="P59" i="15"/>
  <c r="L59" i="15"/>
  <c r="K59" i="15"/>
  <c r="U59" i="15" s="1"/>
  <c r="X59" i="15" s="1"/>
  <c r="A59" i="15"/>
  <c r="S58" i="15"/>
  <c r="R58" i="15"/>
  <c r="Q58" i="15"/>
  <c r="P58" i="15"/>
  <c r="L58" i="15"/>
  <c r="W58" i="15" s="1"/>
  <c r="K58" i="15"/>
  <c r="U58" i="15" s="1"/>
  <c r="S57" i="15"/>
  <c r="R57" i="15"/>
  <c r="Q57" i="15"/>
  <c r="P57" i="15"/>
  <c r="L57" i="15"/>
  <c r="W57" i="15" s="1"/>
  <c r="K57" i="15"/>
  <c r="U57" i="15" s="1"/>
  <c r="V56" i="15"/>
  <c r="S56" i="15"/>
  <c r="R56" i="15"/>
  <c r="Q56" i="15"/>
  <c r="P56" i="15"/>
  <c r="L56" i="15"/>
  <c r="W56" i="15" s="1"/>
  <c r="K56" i="15"/>
  <c r="U56" i="15" s="1"/>
  <c r="X56" i="15" s="1"/>
  <c r="S55" i="15"/>
  <c r="R55" i="15"/>
  <c r="Q55" i="15"/>
  <c r="P55" i="15"/>
  <c r="L55" i="15"/>
  <c r="K55" i="15"/>
  <c r="U55" i="15" s="1"/>
  <c r="A55" i="15"/>
  <c r="S54" i="15"/>
  <c r="R54" i="15"/>
  <c r="Q54" i="15"/>
  <c r="P54" i="15"/>
  <c r="L54" i="15"/>
  <c r="W54" i="15" s="1"/>
  <c r="K54" i="15"/>
  <c r="U54" i="15" s="1"/>
  <c r="S53" i="15"/>
  <c r="R53" i="15"/>
  <c r="Q53" i="15"/>
  <c r="P53" i="15"/>
  <c r="L53" i="15"/>
  <c r="W53" i="15" s="1"/>
  <c r="K53" i="15"/>
  <c r="U53" i="15" s="1"/>
  <c r="A53" i="15"/>
  <c r="S52" i="15"/>
  <c r="R52" i="15"/>
  <c r="Q52" i="15"/>
  <c r="P52" i="15"/>
  <c r="L52" i="15"/>
  <c r="V52" i="15" s="1"/>
  <c r="K52" i="15"/>
  <c r="U52" i="15" s="1"/>
  <c r="W51" i="15"/>
  <c r="V51" i="15"/>
  <c r="S51" i="15"/>
  <c r="R51" i="15"/>
  <c r="Q51" i="15"/>
  <c r="P51" i="15"/>
  <c r="K51" i="15"/>
  <c r="U51" i="15" s="1"/>
  <c r="X51" i="15" s="1"/>
  <c r="A51" i="15"/>
  <c r="S50" i="15"/>
  <c r="R50" i="15"/>
  <c r="Q50" i="15"/>
  <c r="P50" i="15"/>
  <c r="L50" i="15"/>
  <c r="W50" i="15" s="1"/>
  <c r="K50" i="15"/>
  <c r="U50" i="15" s="1"/>
  <c r="S49" i="15"/>
  <c r="R49" i="15"/>
  <c r="Q49" i="15"/>
  <c r="T49" i="15" s="1"/>
  <c r="P49" i="15"/>
  <c r="L49" i="15"/>
  <c r="W49" i="15" s="1"/>
  <c r="K49" i="15"/>
  <c r="U49" i="15" s="1"/>
  <c r="W48" i="15"/>
  <c r="S48" i="15"/>
  <c r="R48" i="15"/>
  <c r="Q48" i="15"/>
  <c r="P48" i="15"/>
  <c r="L48" i="15"/>
  <c r="V48" i="15" s="1"/>
  <c r="K48" i="15"/>
  <c r="U48" i="15" s="1"/>
  <c r="V47" i="15"/>
  <c r="S47" i="15"/>
  <c r="R47" i="15"/>
  <c r="Q47" i="15"/>
  <c r="P47" i="15"/>
  <c r="L47" i="15"/>
  <c r="W47" i="15" s="1"/>
  <c r="K47" i="15"/>
  <c r="U47" i="15" s="1"/>
  <c r="X47" i="15" s="1"/>
  <c r="V46" i="15"/>
  <c r="S46" i="15"/>
  <c r="R46" i="15"/>
  <c r="Q46" i="15"/>
  <c r="P46" i="15"/>
  <c r="L46" i="15"/>
  <c r="W46" i="15" s="1"/>
  <c r="K46" i="15"/>
  <c r="U46" i="15" s="1"/>
  <c r="W45" i="15"/>
  <c r="V45" i="15"/>
  <c r="S45" i="15"/>
  <c r="R45" i="15"/>
  <c r="Q45" i="15"/>
  <c r="P45" i="15"/>
  <c r="L45" i="15"/>
  <c r="K45" i="15"/>
  <c r="U45" i="15" s="1"/>
  <c r="S44" i="15"/>
  <c r="R44" i="15"/>
  <c r="Q44" i="15"/>
  <c r="P44" i="15"/>
  <c r="L44" i="15"/>
  <c r="V44" i="15" s="1"/>
  <c r="K44" i="15"/>
  <c r="U44" i="15" s="1"/>
  <c r="S43" i="15"/>
  <c r="R43" i="15"/>
  <c r="Q43" i="15"/>
  <c r="P43" i="15"/>
  <c r="L43" i="15"/>
  <c r="W43" i="15" s="1"/>
  <c r="K43" i="15"/>
  <c r="U43" i="15" s="1"/>
  <c r="S42" i="15"/>
  <c r="R42" i="15"/>
  <c r="Q42" i="15"/>
  <c r="P42" i="15"/>
  <c r="L42" i="15"/>
  <c r="W42" i="15" s="1"/>
  <c r="K42" i="15"/>
  <c r="U42" i="15" s="1"/>
  <c r="S41" i="15"/>
  <c r="R41" i="15"/>
  <c r="Q41" i="15"/>
  <c r="P41" i="15"/>
  <c r="L41" i="15"/>
  <c r="V41" i="15" s="1"/>
  <c r="K41" i="15"/>
  <c r="U41" i="15" s="1"/>
  <c r="U40" i="15"/>
  <c r="S40" i="15"/>
  <c r="R40" i="15"/>
  <c r="Q40" i="15"/>
  <c r="T40" i="15" s="1"/>
  <c r="P40" i="15"/>
  <c r="L40" i="15"/>
  <c r="V40" i="15" s="1"/>
  <c r="K40" i="15"/>
  <c r="S39" i="15"/>
  <c r="R39" i="15"/>
  <c r="Q39" i="15"/>
  <c r="P39" i="15"/>
  <c r="L39" i="15"/>
  <c r="W39" i="15" s="1"/>
  <c r="K39" i="15"/>
  <c r="U39" i="15" s="1"/>
  <c r="S38" i="15"/>
  <c r="R38" i="15"/>
  <c r="Q38" i="15"/>
  <c r="P38" i="15"/>
  <c r="L38" i="15"/>
  <c r="V38" i="15" s="1"/>
  <c r="K38" i="15"/>
  <c r="U38" i="15" s="1"/>
  <c r="A38" i="15"/>
  <c r="S37" i="15"/>
  <c r="R37" i="15"/>
  <c r="Q37" i="15"/>
  <c r="P37" i="15"/>
  <c r="L37" i="15"/>
  <c r="V37" i="15" s="1"/>
  <c r="K37" i="15"/>
  <c r="U37" i="15" s="1"/>
  <c r="S36" i="15"/>
  <c r="R36" i="15"/>
  <c r="Q36" i="15"/>
  <c r="P36" i="15"/>
  <c r="L36" i="15"/>
  <c r="W36" i="15" s="1"/>
  <c r="K36" i="15"/>
  <c r="U36" i="15" s="1"/>
  <c r="S35" i="15"/>
  <c r="T35" i="15" s="1"/>
  <c r="R35" i="15"/>
  <c r="Q35" i="15"/>
  <c r="P35" i="15"/>
  <c r="L35" i="15"/>
  <c r="V35" i="15" s="1"/>
  <c r="K35" i="15"/>
  <c r="U35" i="15" s="1"/>
  <c r="S34" i="15"/>
  <c r="R34" i="15"/>
  <c r="Q34" i="15"/>
  <c r="P34" i="15"/>
  <c r="L34" i="15"/>
  <c r="W34" i="15" s="1"/>
  <c r="K34" i="15"/>
  <c r="U34" i="15" s="1"/>
  <c r="S33" i="15"/>
  <c r="R33" i="15"/>
  <c r="Q33" i="15"/>
  <c r="P33" i="15"/>
  <c r="L33" i="15"/>
  <c r="W33" i="15" s="1"/>
  <c r="K33" i="15"/>
  <c r="U33" i="15" s="1"/>
  <c r="A33" i="15"/>
  <c r="S32" i="15"/>
  <c r="T32" i="15" s="1"/>
  <c r="R32" i="15"/>
  <c r="Q32" i="15"/>
  <c r="P32" i="15"/>
  <c r="L32" i="15"/>
  <c r="V32" i="15" s="1"/>
  <c r="K32" i="15"/>
  <c r="U32" i="15" s="1"/>
  <c r="S31" i="15"/>
  <c r="R31" i="15"/>
  <c r="Q31" i="15"/>
  <c r="P31" i="15"/>
  <c r="L31" i="15"/>
  <c r="W31" i="15" s="1"/>
  <c r="K31" i="15"/>
  <c r="U31" i="15" s="1"/>
  <c r="S30" i="15"/>
  <c r="R30" i="15"/>
  <c r="Q30" i="15"/>
  <c r="P30" i="15"/>
  <c r="L30" i="15"/>
  <c r="W30" i="15" s="1"/>
  <c r="K30" i="15"/>
  <c r="U30" i="15" s="1"/>
  <c r="Q29" i="15"/>
  <c r="P29" i="15"/>
  <c r="L29" i="15"/>
  <c r="W29" i="15" s="1"/>
  <c r="K29" i="15"/>
  <c r="U29" i="15" s="1"/>
  <c r="S28" i="15"/>
  <c r="R28" i="15"/>
  <c r="Q28" i="15"/>
  <c r="P28" i="15"/>
  <c r="L28" i="15"/>
  <c r="W28" i="15" s="1"/>
  <c r="K28" i="15"/>
  <c r="U28" i="15" s="1"/>
  <c r="U27" i="15"/>
  <c r="S27" i="15"/>
  <c r="R27" i="15"/>
  <c r="Q27" i="15"/>
  <c r="T27" i="15" s="1"/>
  <c r="P27" i="15"/>
  <c r="L27" i="15"/>
  <c r="W27" i="15" s="1"/>
  <c r="K27" i="15"/>
  <c r="S26" i="15"/>
  <c r="R26" i="15"/>
  <c r="Q26" i="15"/>
  <c r="P26" i="15"/>
  <c r="L26" i="15"/>
  <c r="W26" i="15" s="1"/>
  <c r="K26" i="15"/>
  <c r="U26" i="15" s="1"/>
  <c r="S25" i="15"/>
  <c r="R25" i="15"/>
  <c r="Q25" i="15"/>
  <c r="P25" i="15"/>
  <c r="L25" i="15"/>
  <c r="V25" i="15" s="1"/>
  <c r="K25" i="15"/>
  <c r="U25" i="15" s="1"/>
  <c r="A25" i="15"/>
  <c r="S24" i="15"/>
  <c r="R24" i="15"/>
  <c r="Q24" i="15"/>
  <c r="T24" i="15" s="1"/>
  <c r="P24" i="15"/>
  <c r="L24" i="15"/>
  <c r="V24" i="15" s="1"/>
  <c r="K24" i="15"/>
  <c r="U24" i="15" s="1"/>
  <c r="S23" i="15"/>
  <c r="R23" i="15"/>
  <c r="Q23" i="15"/>
  <c r="L23" i="15"/>
  <c r="V23" i="15" s="1"/>
  <c r="K23" i="15"/>
  <c r="U23" i="15" s="1"/>
  <c r="S22" i="15"/>
  <c r="R22" i="15"/>
  <c r="Q22" i="15"/>
  <c r="P22" i="15"/>
  <c r="L22" i="15"/>
  <c r="W22" i="15" s="1"/>
  <c r="K22" i="15"/>
  <c r="U22" i="15" s="1"/>
  <c r="S21" i="15"/>
  <c r="R21" i="15"/>
  <c r="Q21" i="15"/>
  <c r="P21" i="15"/>
  <c r="L21" i="15"/>
  <c r="W21" i="15" s="1"/>
  <c r="K21" i="15"/>
  <c r="U21" i="15" s="1"/>
  <c r="S20" i="15"/>
  <c r="R20" i="15"/>
  <c r="Q20" i="15"/>
  <c r="P20" i="15"/>
  <c r="L20" i="15"/>
  <c r="V20" i="15" s="1"/>
  <c r="K20" i="15"/>
  <c r="U20" i="15" s="1"/>
  <c r="S19" i="15"/>
  <c r="R19" i="15"/>
  <c r="Q19" i="15"/>
  <c r="P19" i="15"/>
  <c r="L19" i="15"/>
  <c r="W19" i="15" s="1"/>
  <c r="K19" i="15"/>
  <c r="U19" i="15" s="1"/>
  <c r="A19" i="15"/>
  <c r="T18" i="15"/>
  <c r="S18" i="15"/>
  <c r="R18" i="15"/>
  <c r="Q18" i="15"/>
  <c r="P18" i="15"/>
  <c r="L18" i="15"/>
  <c r="W18" i="15" s="1"/>
  <c r="K18" i="15"/>
  <c r="U18" i="15" s="1"/>
  <c r="W17" i="15"/>
  <c r="V17" i="15"/>
  <c r="S17" i="15"/>
  <c r="R17" i="15"/>
  <c r="Q17" i="15"/>
  <c r="T17" i="15" s="1"/>
  <c r="P17" i="15"/>
  <c r="L17" i="15"/>
  <c r="K17" i="15"/>
  <c r="U17" i="15" s="1"/>
  <c r="A17" i="15"/>
  <c r="S16" i="15"/>
  <c r="R16" i="15"/>
  <c r="Q16" i="15"/>
  <c r="P16" i="15"/>
  <c r="L16" i="15"/>
  <c r="W16" i="15" s="1"/>
  <c r="K16" i="15"/>
  <c r="U16" i="15" s="1"/>
  <c r="U15" i="15"/>
  <c r="V15" i="15" s="1"/>
  <c r="W15" i="15" s="1"/>
  <c r="X15" i="15" s="1"/>
  <c r="Y15" i="15" s="1"/>
  <c r="Z15" i="15" s="1"/>
  <c r="AB15" i="15" s="1"/>
  <c r="AC15" i="15" s="1"/>
  <c r="AD15" i="15" s="1"/>
  <c r="AE15" i="15" s="1"/>
  <c r="AF15" i="15" s="1"/>
  <c r="AG15" i="15" s="1"/>
  <c r="AH15" i="15" s="1"/>
  <c r="AI15" i="15" s="1"/>
  <c r="AJ15" i="15" s="1"/>
  <c r="AK15" i="15" s="1"/>
  <c r="AL15" i="15" s="1"/>
  <c r="AM15" i="15" s="1"/>
  <c r="AN15" i="15" s="1"/>
  <c r="AO15" i="15" s="1"/>
  <c r="AP15" i="15" s="1"/>
  <c r="AQ15" i="15" s="1"/>
  <c r="AR15" i="15" s="1"/>
  <c r="M15" i="15"/>
  <c r="N15" i="15" s="1"/>
  <c r="O15" i="15" s="1"/>
  <c r="P15" i="15" s="1"/>
  <c r="Q15" i="15" s="1"/>
  <c r="R15" i="15" s="1"/>
  <c r="G15" i="15"/>
  <c r="B15" i="15"/>
  <c r="AP5" i="15"/>
  <c r="AP4" i="15"/>
  <c r="AP3" i="15"/>
  <c r="AP2" i="15"/>
  <c r="T25" i="15" l="1"/>
  <c r="T36" i="15"/>
  <c r="V39" i="15"/>
  <c r="W41" i="15"/>
  <c r="W52" i="15"/>
  <c r="V70" i="15"/>
  <c r="V80" i="15"/>
  <c r="W100" i="15"/>
  <c r="W106" i="15"/>
  <c r="W117" i="15"/>
  <c r="W120" i="15"/>
  <c r="T121" i="15"/>
  <c r="W24" i="15"/>
  <c r="V49" i="15"/>
  <c r="V50" i="15"/>
  <c r="X50" i="15" s="1"/>
  <c r="T52" i="15"/>
  <c r="V53" i="15"/>
  <c r="X53" i="15" s="1"/>
  <c r="T103" i="15"/>
  <c r="V103" i="15"/>
  <c r="T106" i="15"/>
  <c r="T111" i="15"/>
  <c r="X39" i="15"/>
  <c r="T73" i="15"/>
  <c r="V94" i="15"/>
  <c r="V98" i="15"/>
  <c r="T115" i="15"/>
  <c r="W119" i="15"/>
  <c r="V19" i="15"/>
  <c r="X19" i="15" s="1"/>
  <c r="T51" i="15"/>
  <c r="T54" i="15"/>
  <c r="V65" i="15"/>
  <c r="V118" i="15"/>
  <c r="X118" i="15" s="1"/>
  <c r="T21" i="15"/>
  <c r="T23" i="15"/>
  <c r="T30" i="15"/>
  <c r="T31" i="15"/>
  <c r="V36" i="15"/>
  <c r="X36" i="15" s="1"/>
  <c r="W37" i="15"/>
  <c r="V54" i="15"/>
  <c r="X54" i="15" s="1"/>
  <c r="T55" i="15"/>
  <c r="T57" i="15"/>
  <c r="V61" i="15"/>
  <c r="X65" i="15"/>
  <c r="W66" i="15"/>
  <c r="V68" i="15"/>
  <c r="X68" i="15" s="1"/>
  <c r="V73" i="15"/>
  <c r="X73" i="15" s="1"/>
  <c r="V75" i="15"/>
  <c r="T78" i="15"/>
  <c r="V79" i="15"/>
  <c r="X79" i="15" s="1"/>
  <c r="W83" i="15"/>
  <c r="V83" i="15"/>
  <c r="W23" i="15"/>
  <c r="X23" i="15" s="1"/>
  <c r="W25" i="15"/>
  <c r="X25" i="15" s="1"/>
  <c r="V29" i="15"/>
  <c r="W32" i="15"/>
  <c r="X32" i="15" s="1"/>
  <c r="V33" i="15"/>
  <c r="X33" i="15" s="1"/>
  <c r="W35" i="15"/>
  <c r="V42" i="15"/>
  <c r="V57" i="15"/>
  <c r="T63" i="15"/>
  <c r="T74" i="15"/>
  <c r="X75" i="15"/>
  <c r="V78" i="15"/>
  <c r="T81" i="15"/>
  <c r="V81" i="15"/>
  <c r="X81" i="15" s="1"/>
  <c r="X24" i="15"/>
  <c r="V16" i="15"/>
  <c r="T20" i="15"/>
  <c r="V21" i="15"/>
  <c r="X21" i="15" s="1"/>
  <c r="V30" i="15"/>
  <c r="X30" i="15" s="1"/>
  <c r="T33" i="15"/>
  <c r="T34" i="15"/>
  <c r="T42" i="15"/>
  <c r="V43" i="15"/>
  <c r="X43" i="15" s="1"/>
  <c r="T44" i="15"/>
  <c r="X46" i="15"/>
  <c r="X49" i="15"/>
  <c r="V58" i="15"/>
  <c r="X58" i="15" s="1"/>
  <c r="T60" i="15"/>
  <c r="V62" i="15"/>
  <c r="X62" i="15" s="1"/>
  <c r="T69" i="15"/>
  <c r="V71" i="15"/>
  <c r="X71" i="15" s="1"/>
  <c r="T92" i="15"/>
  <c r="X103" i="15"/>
  <c r="T104" i="15"/>
  <c r="V110" i="15"/>
  <c r="X117" i="15"/>
  <c r="X119" i="15"/>
  <c r="V84" i="15"/>
  <c r="X84" i="15" s="1"/>
  <c r="V88" i="15"/>
  <c r="V91" i="15"/>
  <c r="W92" i="15"/>
  <c r="X92" i="15" s="1"/>
  <c r="V105" i="15"/>
  <c r="X105" i="15" s="1"/>
  <c r="V116" i="15"/>
  <c r="T118" i="15"/>
  <c r="X120" i="15"/>
  <c r="V122" i="15"/>
  <c r="V86" i="15"/>
  <c r="X106" i="15"/>
  <c r="X116" i="15"/>
  <c r="T117" i="15"/>
  <c r="T119" i="15"/>
  <c r="U123" i="15"/>
  <c r="X16" i="15"/>
  <c r="Q123" i="15"/>
  <c r="T16" i="15"/>
  <c r="T68" i="15"/>
  <c r="T76" i="15"/>
  <c r="T77" i="15"/>
  <c r="T79" i="15"/>
  <c r="T101" i="15"/>
  <c r="R123" i="15"/>
  <c r="V26" i="15"/>
  <c r="X26" i="15" s="1"/>
  <c r="V28" i="15"/>
  <c r="T39" i="15"/>
  <c r="W60" i="15"/>
  <c r="V60" i="15"/>
  <c r="X60" i="15" s="1"/>
  <c r="X61" i="15"/>
  <c r="T26" i="15"/>
  <c r="T28" i="15"/>
  <c r="T29" i="15"/>
  <c r="W38" i="15"/>
  <c r="X38" i="15" s="1"/>
  <c r="X42" i="15"/>
  <c r="T50" i="15"/>
  <c r="X52" i="15"/>
  <c r="T53" i="15"/>
  <c r="W55" i="15"/>
  <c r="V55" i="15"/>
  <c r="V72" i="15"/>
  <c r="X78" i="15"/>
  <c r="T37" i="15"/>
  <c r="X35" i="15"/>
  <c r="T47" i="15"/>
  <c r="W74" i="15"/>
  <c r="V74" i="15"/>
  <c r="X17" i="15"/>
  <c r="P123" i="15"/>
  <c r="T19" i="15"/>
  <c r="W20" i="15"/>
  <c r="X20" i="15" s="1"/>
  <c r="T22" i="15"/>
  <c r="AJ123" i="15"/>
  <c r="X28" i="15"/>
  <c r="X29" i="15"/>
  <c r="X37" i="15"/>
  <c r="T43" i="15"/>
  <c r="T46" i="15"/>
  <c r="X57" i="15"/>
  <c r="W63" i="15"/>
  <c r="X63" i="15" s="1"/>
  <c r="W64" i="15"/>
  <c r="X64" i="15" s="1"/>
  <c r="V64" i="15"/>
  <c r="X67" i="15"/>
  <c r="X76" i="15"/>
  <c r="V82" i="15"/>
  <c r="W112" i="15"/>
  <c r="V112" i="15"/>
  <c r="X112" i="15" s="1"/>
  <c r="S123" i="15"/>
  <c r="V18" i="15"/>
  <c r="X18" i="15" s="1"/>
  <c r="AD123" i="15"/>
  <c r="V22" i="15"/>
  <c r="X22" i="15" s="1"/>
  <c r="V27" i="15"/>
  <c r="X27" i="15" s="1"/>
  <c r="V31" i="15"/>
  <c r="X31" i="15" s="1"/>
  <c r="V34" i="15"/>
  <c r="X34" i="15" s="1"/>
  <c r="W40" i="15"/>
  <c r="X40" i="15" s="1"/>
  <c r="X41" i="15"/>
  <c r="T41" i="15"/>
  <c r="W44" i="15"/>
  <c r="X44" i="15" s="1"/>
  <c r="X45" i="15"/>
  <c r="T45" i="15"/>
  <c r="X48" i="15"/>
  <c r="T48" i="15"/>
  <c r="T56" i="15"/>
  <c r="T61" i="15"/>
  <c r="T65" i="15"/>
  <c r="X66" i="15"/>
  <c r="T66" i="15"/>
  <c r="W69" i="15"/>
  <c r="X69" i="15" s="1"/>
  <c r="X70" i="15"/>
  <c r="T70" i="15"/>
  <c r="T75" i="15"/>
  <c r="X80" i="15"/>
  <c r="T80" i="15"/>
  <c r="X83" i="15"/>
  <c r="V90" i="15"/>
  <c r="T91" i="15"/>
  <c r="T93" i="15"/>
  <c r="T95" i="15"/>
  <c r="T97" i="15"/>
  <c r="T99" i="15"/>
  <c r="AG123" i="15"/>
  <c r="T38" i="15"/>
  <c r="T58" i="15"/>
  <c r="X72" i="15"/>
  <c r="T72" i="15"/>
  <c r="X82" i="15"/>
  <c r="T82" i="15"/>
  <c r="T84" i="15"/>
  <c r="X91" i="15"/>
  <c r="X99" i="15"/>
  <c r="X110" i="15"/>
  <c r="X94" i="15"/>
  <c r="X96" i="15"/>
  <c r="X98" i="15"/>
  <c r="W104" i="15"/>
  <c r="V104" i="15"/>
  <c r="X86" i="15"/>
  <c r="X88" i="15"/>
  <c r="T88" i="15"/>
  <c r="X90" i="15"/>
  <c r="V102" i="15"/>
  <c r="X102" i="15" s="1"/>
  <c r="T105" i="15"/>
  <c r="V108" i="15"/>
  <c r="X108" i="15" s="1"/>
  <c r="W114" i="15"/>
  <c r="V114" i="15"/>
  <c r="V85" i="15"/>
  <c r="X85" i="15" s="1"/>
  <c r="T86" i="15"/>
  <c r="V87" i="15"/>
  <c r="X87" i="15" s="1"/>
  <c r="V89" i="15"/>
  <c r="X89" i="15" s="1"/>
  <c r="T90" i="15"/>
  <c r="V93" i="15"/>
  <c r="X93" i="15" s="1"/>
  <c r="T94" i="15"/>
  <c r="V95" i="15"/>
  <c r="X95" i="15" s="1"/>
  <c r="T96" i="15"/>
  <c r="V97" i="15"/>
  <c r="X97" i="15" s="1"/>
  <c r="X100" i="15"/>
  <c r="T100" i="15"/>
  <c r="T102" i="15"/>
  <c r="T110" i="15"/>
  <c r="X122" i="15"/>
  <c r="V107" i="15"/>
  <c r="X107" i="15" s="1"/>
  <c r="T108" i="15"/>
  <c r="V109" i="15"/>
  <c r="X109" i="15" s="1"/>
  <c r="V111" i="15"/>
  <c r="X111" i="15" s="1"/>
  <c r="T112" i="15"/>
  <c r="V113" i="15"/>
  <c r="X113" i="15" s="1"/>
  <c r="T114" i="15"/>
  <c r="V115" i="15"/>
  <c r="X115" i="15" s="1"/>
  <c r="T120" i="15"/>
  <c r="V121" i="15"/>
  <c r="X121" i="15" s="1"/>
  <c r="T122" i="15"/>
  <c r="AJ28" i="13"/>
  <c r="AJ25" i="13"/>
  <c r="AG21" i="13"/>
  <c r="AD21" i="13"/>
  <c r="X104" i="15" l="1"/>
  <c r="X74" i="15"/>
  <c r="X114" i="15"/>
  <c r="X55" i="15"/>
  <c r="X123" i="15" s="1"/>
  <c r="AK123" i="15"/>
  <c r="V123" i="15"/>
  <c r="W123" i="15"/>
  <c r="T123" i="15"/>
  <c r="AM123" i="15" l="1"/>
  <c r="Y123" i="12"/>
  <c r="AB123" i="13"/>
  <c r="Z123" i="13"/>
  <c r="AH123" i="13"/>
  <c r="AE123" i="13"/>
  <c r="O123" i="13"/>
  <c r="N123" i="13"/>
  <c r="M123" i="13"/>
  <c r="AJ122" i="13"/>
  <c r="AG122" i="13"/>
  <c r="AD122" i="13"/>
  <c r="V122" i="13"/>
  <c r="S122" i="13"/>
  <c r="R122" i="13"/>
  <c r="AK122" i="13" s="1"/>
  <c r="AM122" i="13" s="1"/>
  <c r="AN122" i="13" s="1"/>
  <c r="Q122" i="13"/>
  <c r="P122" i="13"/>
  <c r="L122" i="13"/>
  <c r="W122" i="13" s="1"/>
  <c r="K122" i="13"/>
  <c r="U122" i="13" s="1"/>
  <c r="X122" i="13" s="1"/>
  <c r="AJ121" i="13"/>
  <c r="AG121" i="13"/>
  <c r="AD121" i="13"/>
  <c r="V121" i="13"/>
  <c r="S121" i="13"/>
  <c r="R121" i="13"/>
  <c r="AK121" i="13" s="1"/>
  <c r="AM121" i="13" s="1"/>
  <c r="AN121" i="13" s="1"/>
  <c r="Q121" i="13"/>
  <c r="P121" i="13"/>
  <c r="L121" i="13"/>
  <c r="W121" i="13" s="1"/>
  <c r="K121" i="13"/>
  <c r="U121" i="13" s="1"/>
  <c r="AG120" i="13"/>
  <c r="AD120" i="13"/>
  <c r="S120" i="13"/>
  <c r="R120" i="13"/>
  <c r="Q120" i="13"/>
  <c r="L120" i="13"/>
  <c r="V120" i="13" s="1"/>
  <c r="K120" i="13"/>
  <c r="U120" i="13" s="1"/>
  <c r="AG119" i="13"/>
  <c r="AD119" i="13"/>
  <c r="S119" i="13"/>
  <c r="R119" i="13"/>
  <c r="Q119" i="13"/>
  <c r="P119" i="13"/>
  <c r="L119" i="13"/>
  <c r="K119" i="13"/>
  <c r="U119" i="13" s="1"/>
  <c r="AJ118" i="13"/>
  <c r="AG118" i="13"/>
  <c r="AD118" i="13"/>
  <c r="S118" i="13"/>
  <c r="R118" i="13"/>
  <c r="Q118" i="13"/>
  <c r="P118" i="13"/>
  <c r="L118" i="13"/>
  <c r="K118" i="13"/>
  <c r="U118" i="13" s="1"/>
  <c r="AJ117" i="13"/>
  <c r="AG117" i="13"/>
  <c r="AD117" i="13"/>
  <c r="S117" i="13"/>
  <c r="R117" i="13"/>
  <c r="Q117" i="13"/>
  <c r="P117" i="13"/>
  <c r="L117" i="13"/>
  <c r="V117" i="13" s="1"/>
  <c r="K117" i="13"/>
  <c r="U117" i="13" s="1"/>
  <c r="AJ116" i="13"/>
  <c r="AG116" i="13"/>
  <c r="AD116" i="13"/>
  <c r="S116" i="13"/>
  <c r="R116" i="13"/>
  <c r="Q116" i="13"/>
  <c r="P116" i="13"/>
  <c r="L116" i="13"/>
  <c r="V116" i="13" s="1"/>
  <c r="K116" i="13"/>
  <c r="U116" i="13" s="1"/>
  <c r="AJ115" i="13"/>
  <c r="AG115" i="13"/>
  <c r="AD115" i="13"/>
  <c r="S115" i="13"/>
  <c r="R115" i="13"/>
  <c r="Q115" i="13"/>
  <c r="P115" i="13"/>
  <c r="L115" i="13"/>
  <c r="K115" i="13"/>
  <c r="U115" i="13" s="1"/>
  <c r="AJ114" i="13"/>
  <c r="AG114" i="13"/>
  <c r="AD114" i="13"/>
  <c r="S114" i="13"/>
  <c r="R114" i="13"/>
  <c r="Q114" i="13"/>
  <c r="P114" i="13"/>
  <c r="L114" i="13"/>
  <c r="K114" i="13"/>
  <c r="U114" i="13" s="1"/>
  <c r="AJ113" i="13"/>
  <c r="AG113" i="13"/>
  <c r="AD113" i="13"/>
  <c r="S113" i="13"/>
  <c r="R113" i="13"/>
  <c r="Q113" i="13"/>
  <c r="P113" i="13"/>
  <c r="L113" i="13"/>
  <c r="V113" i="13" s="1"/>
  <c r="K113" i="13"/>
  <c r="U113" i="13" s="1"/>
  <c r="AJ112" i="13"/>
  <c r="AG112" i="13"/>
  <c r="AD112" i="13"/>
  <c r="W112" i="13"/>
  <c r="S112" i="13"/>
  <c r="R112" i="13"/>
  <c r="Q112" i="13"/>
  <c r="P112" i="13"/>
  <c r="L112" i="13"/>
  <c r="V112" i="13" s="1"/>
  <c r="K112" i="13"/>
  <c r="U112" i="13" s="1"/>
  <c r="X112" i="13" s="1"/>
  <c r="AJ111" i="13"/>
  <c r="AG111" i="13"/>
  <c r="AD111" i="13"/>
  <c r="U111" i="13"/>
  <c r="S111" i="13"/>
  <c r="R111" i="13"/>
  <c r="Q111" i="13"/>
  <c r="P111" i="13"/>
  <c r="L111" i="13"/>
  <c r="K111" i="13"/>
  <c r="AJ110" i="13"/>
  <c r="AG110" i="13"/>
  <c r="AD110" i="13"/>
  <c r="S110" i="13"/>
  <c r="R110" i="13"/>
  <c r="Q110" i="13"/>
  <c r="P110" i="13"/>
  <c r="L110" i="13"/>
  <c r="W110" i="13" s="1"/>
  <c r="K110" i="13"/>
  <c r="U110" i="13" s="1"/>
  <c r="AJ109" i="13"/>
  <c r="AG109" i="13"/>
  <c r="AD109" i="13"/>
  <c r="S109" i="13"/>
  <c r="R109" i="13"/>
  <c r="Q109" i="13"/>
  <c r="P109" i="13"/>
  <c r="L109" i="13"/>
  <c r="W109" i="13" s="1"/>
  <c r="K109" i="13"/>
  <c r="U109" i="13" s="1"/>
  <c r="AJ108" i="13"/>
  <c r="AG108" i="13"/>
  <c r="AD108" i="13"/>
  <c r="S108" i="13"/>
  <c r="R108" i="13"/>
  <c r="Q108" i="13"/>
  <c r="P108" i="13"/>
  <c r="L108" i="13"/>
  <c r="W108" i="13" s="1"/>
  <c r="K108" i="13"/>
  <c r="U108" i="13" s="1"/>
  <c r="AJ107" i="13"/>
  <c r="AG107" i="13"/>
  <c r="AD107" i="13"/>
  <c r="S107" i="13"/>
  <c r="R107" i="13"/>
  <c r="Q107" i="13"/>
  <c r="P107" i="13"/>
  <c r="L107" i="13"/>
  <c r="W107" i="13" s="1"/>
  <c r="K107" i="13"/>
  <c r="U107" i="13" s="1"/>
  <c r="AJ106" i="13"/>
  <c r="AG106" i="13"/>
  <c r="AD106" i="13"/>
  <c r="S106" i="13"/>
  <c r="R106" i="13"/>
  <c r="Q106" i="13"/>
  <c r="P106" i="13"/>
  <c r="L106" i="13"/>
  <c r="W106" i="13" s="1"/>
  <c r="K106" i="13"/>
  <c r="U106" i="13" s="1"/>
  <c r="AJ105" i="13"/>
  <c r="AG105" i="13"/>
  <c r="AD105" i="13"/>
  <c r="S105" i="13"/>
  <c r="R105" i="13"/>
  <c r="Q105" i="13"/>
  <c r="P105" i="13"/>
  <c r="L105" i="13"/>
  <c r="W105" i="13" s="1"/>
  <c r="K105" i="13"/>
  <c r="U105" i="13" s="1"/>
  <c r="AJ104" i="13"/>
  <c r="AG104" i="13"/>
  <c r="AD104" i="13"/>
  <c r="S104" i="13"/>
  <c r="R104" i="13"/>
  <c r="Q104" i="13"/>
  <c r="P104" i="13"/>
  <c r="L104" i="13"/>
  <c r="V104" i="13" s="1"/>
  <c r="K104" i="13"/>
  <c r="U104" i="13" s="1"/>
  <c r="AJ103" i="13"/>
  <c r="AG103" i="13"/>
  <c r="AD103" i="13"/>
  <c r="S103" i="13"/>
  <c r="R103" i="13"/>
  <c r="Q103" i="13"/>
  <c r="P103" i="13"/>
  <c r="L103" i="13"/>
  <c r="V103" i="13" s="1"/>
  <c r="K103" i="13"/>
  <c r="U103" i="13" s="1"/>
  <c r="AJ102" i="13"/>
  <c r="AG102" i="13"/>
  <c r="AD102" i="13"/>
  <c r="S102" i="13"/>
  <c r="R102" i="13"/>
  <c r="Q102" i="13"/>
  <c r="P102" i="13"/>
  <c r="L102" i="13"/>
  <c r="K102" i="13"/>
  <c r="U102" i="13" s="1"/>
  <c r="AJ101" i="13"/>
  <c r="AG101" i="13"/>
  <c r="AD101" i="13"/>
  <c r="S101" i="13"/>
  <c r="R101" i="13"/>
  <c r="Q101" i="13"/>
  <c r="P101" i="13"/>
  <c r="L101" i="13"/>
  <c r="K101" i="13"/>
  <c r="U101" i="13" s="1"/>
  <c r="AJ100" i="13"/>
  <c r="AG100" i="13"/>
  <c r="AD100" i="13"/>
  <c r="S100" i="13"/>
  <c r="R100" i="13"/>
  <c r="Q100" i="13"/>
  <c r="P100" i="13"/>
  <c r="L100" i="13"/>
  <c r="V100" i="13" s="1"/>
  <c r="K100" i="13"/>
  <c r="U100" i="13" s="1"/>
  <c r="AJ99" i="13"/>
  <c r="AG99" i="13"/>
  <c r="AD99" i="13"/>
  <c r="S99" i="13"/>
  <c r="R99" i="13"/>
  <c r="Q99" i="13"/>
  <c r="P99" i="13"/>
  <c r="L99" i="13"/>
  <c r="K99" i="13"/>
  <c r="U99" i="13" s="1"/>
  <c r="AJ98" i="13"/>
  <c r="AG98" i="13"/>
  <c r="AD98" i="13"/>
  <c r="S98" i="13"/>
  <c r="R98" i="13"/>
  <c r="Q98" i="13"/>
  <c r="P98" i="13"/>
  <c r="L98" i="13"/>
  <c r="W98" i="13" s="1"/>
  <c r="K98" i="13"/>
  <c r="U98" i="13" s="1"/>
  <c r="AJ97" i="13"/>
  <c r="AG97" i="13"/>
  <c r="AD97" i="13"/>
  <c r="S97" i="13"/>
  <c r="R97" i="13"/>
  <c r="Q97" i="13"/>
  <c r="AK97" i="13" s="1"/>
  <c r="AM97" i="13" s="1"/>
  <c r="AN97" i="13" s="1"/>
  <c r="P97" i="13"/>
  <c r="L97" i="13"/>
  <c r="V97" i="13" s="1"/>
  <c r="K97" i="13"/>
  <c r="U97" i="13" s="1"/>
  <c r="AJ96" i="13"/>
  <c r="AG96" i="13"/>
  <c r="AD96" i="13"/>
  <c r="S96" i="13"/>
  <c r="R96" i="13"/>
  <c r="Q96" i="13"/>
  <c r="P96" i="13"/>
  <c r="L96" i="13"/>
  <c r="W96" i="13" s="1"/>
  <c r="K96" i="13"/>
  <c r="U96" i="13" s="1"/>
  <c r="AJ95" i="13"/>
  <c r="AG95" i="13"/>
  <c r="AD95" i="13"/>
  <c r="W95" i="13"/>
  <c r="S95" i="13"/>
  <c r="R95" i="13"/>
  <c r="AK95" i="13" s="1"/>
  <c r="AM95" i="13" s="1"/>
  <c r="AN95" i="13" s="1"/>
  <c r="Q95" i="13"/>
  <c r="P95" i="13"/>
  <c r="L95" i="13"/>
  <c r="V95" i="13" s="1"/>
  <c r="K95" i="13"/>
  <c r="U95" i="13" s="1"/>
  <c r="AJ94" i="13"/>
  <c r="AG94" i="13"/>
  <c r="AD94" i="13"/>
  <c r="V94" i="13"/>
  <c r="S94" i="13"/>
  <c r="R94" i="13"/>
  <c r="Q94" i="13"/>
  <c r="P94" i="13"/>
  <c r="L94" i="13"/>
  <c r="W94" i="13" s="1"/>
  <c r="K94" i="13"/>
  <c r="U94" i="13" s="1"/>
  <c r="AJ93" i="13"/>
  <c r="AG93" i="13"/>
  <c r="AD93" i="13"/>
  <c r="W93" i="13"/>
  <c r="S93" i="13"/>
  <c r="R93" i="13"/>
  <c r="T93" i="13" s="1"/>
  <c r="Q93" i="13"/>
  <c r="P93" i="13"/>
  <c r="L93" i="13"/>
  <c r="V93" i="13" s="1"/>
  <c r="K93" i="13"/>
  <c r="U93" i="13" s="1"/>
  <c r="X93" i="13" s="1"/>
  <c r="Y93" i="13" s="1"/>
  <c r="AJ92" i="13"/>
  <c r="AG92" i="13"/>
  <c r="AD92" i="13"/>
  <c r="V92" i="13"/>
  <c r="S92" i="13"/>
  <c r="R92" i="13"/>
  <c r="Q92" i="13"/>
  <c r="P92" i="13"/>
  <c r="L92" i="13"/>
  <c r="W92" i="13" s="1"/>
  <c r="K92" i="13"/>
  <c r="U92" i="13" s="1"/>
  <c r="AJ91" i="13"/>
  <c r="AG91" i="13"/>
  <c r="AD91" i="13"/>
  <c r="S91" i="13"/>
  <c r="R91" i="13"/>
  <c r="Q91" i="13"/>
  <c r="AK91" i="13" s="1"/>
  <c r="AM91" i="13" s="1"/>
  <c r="AN91" i="13" s="1"/>
  <c r="P91" i="13"/>
  <c r="L91" i="13"/>
  <c r="K91" i="13"/>
  <c r="U91" i="13" s="1"/>
  <c r="AJ90" i="13"/>
  <c r="AG90" i="13"/>
  <c r="AD90" i="13"/>
  <c r="S90" i="13"/>
  <c r="R90" i="13"/>
  <c r="Q90" i="13"/>
  <c r="P90" i="13"/>
  <c r="L90" i="13"/>
  <c r="W90" i="13" s="1"/>
  <c r="K90" i="13"/>
  <c r="U90" i="13" s="1"/>
  <c r="AJ89" i="13"/>
  <c r="AG89" i="13"/>
  <c r="AD89" i="13"/>
  <c r="S89" i="13"/>
  <c r="R89" i="13"/>
  <c r="Q89" i="13"/>
  <c r="P89" i="13"/>
  <c r="L89" i="13"/>
  <c r="W89" i="13" s="1"/>
  <c r="K89" i="13"/>
  <c r="U89" i="13" s="1"/>
  <c r="AJ88" i="13"/>
  <c r="AG88" i="13"/>
  <c r="AD88" i="13"/>
  <c r="S88" i="13"/>
  <c r="R88" i="13"/>
  <c r="Q88" i="13"/>
  <c r="P88" i="13"/>
  <c r="L88" i="13"/>
  <c r="W88" i="13" s="1"/>
  <c r="K88" i="13"/>
  <c r="U88" i="13" s="1"/>
  <c r="AJ87" i="13"/>
  <c r="AG87" i="13"/>
  <c r="AD87" i="13"/>
  <c r="S87" i="13"/>
  <c r="R87" i="13"/>
  <c r="Q87" i="13"/>
  <c r="P87" i="13"/>
  <c r="L87" i="13"/>
  <c r="K87" i="13"/>
  <c r="U87" i="13" s="1"/>
  <c r="AJ86" i="13"/>
  <c r="AG86" i="13"/>
  <c r="AD86" i="13"/>
  <c r="S86" i="13"/>
  <c r="R86" i="13"/>
  <c r="Q86" i="13"/>
  <c r="P86" i="13"/>
  <c r="L86" i="13"/>
  <c r="W86" i="13" s="1"/>
  <c r="K86" i="13"/>
  <c r="U86" i="13" s="1"/>
  <c r="AJ85" i="13"/>
  <c r="AG85" i="13"/>
  <c r="AD85" i="13"/>
  <c r="S85" i="13"/>
  <c r="R85" i="13"/>
  <c r="Q85" i="13"/>
  <c r="P85" i="13"/>
  <c r="L85" i="13"/>
  <c r="K85" i="13"/>
  <c r="U85" i="13" s="1"/>
  <c r="AJ84" i="13"/>
  <c r="AG84" i="13"/>
  <c r="AD84" i="13"/>
  <c r="Q84" i="13"/>
  <c r="AK84" i="13" s="1"/>
  <c r="AM84" i="13" s="1"/>
  <c r="AN84" i="13" s="1"/>
  <c r="P84" i="13"/>
  <c r="L84" i="13"/>
  <c r="V84" i="13" s="1"/>
  <c r="K84" i="13"/>
  <c r="U84" i="13" s="1"/>
  <c r="AJ83" i="13"/>
  <c r="AG83" i="13"/>
  <c r="AD83" i="13"/>
  <c r="S83" i="13"/>
  <c r="R83" i="13"/>
  <c r="Q83" i="13"/>
  <c r="P83" i="13"/>
  <c r="L83" i="13"/>
  <c r="K83" i="13"/>
  <c r="U83" i="13" s="1"/>
  <c r="AJ82" i="13"/>
  <c r="AG82" i="13"/>
  <c r="AD82" i="13"/>
  <c r="S82" i="13"/>
  <c r="R82" i="13"/>
  <c r="Q82" i="13"/>
  <c r="P82" i="13"/>
  <c r="L82" i="13"/>
  <c r="W82" i="13" s="1"/>
  <c r="K82" i="13"/>
  <c r="U82" i="13" s="1"/>
  <c r="AJ81" i="13"/>
  <c r="AG81" i="13"/>
  <c r="AD81" i="13"/>
  <c r="S81" i="13"/>
  <c r="R81" i="13"/>
  <c r="AK81" i="13" s="1"/>
  <c r="AM81" i="13" s="1"/>
  <c r="Q81" i="13"/>
  <c r="P81" i="13"/>
  <c r="L81" i="13"/>
  <c r="V81" i="13" s="1"/>
  <c r="K81" i="13"/>
  <c r="U81" i="13" s="1"/>
  <c r="AJ80" i="13"/>
  <c r="AG80" i="13"/>
  <c r="AD80" i="13"/>
  <c r="S80" i="13"/>
  <c r="R80" i="13"/>
  <c r="Q80" i="13"/>
  <c r="P80" i="13"/>
  <c r="L80" i="13"/>
  <c r="W80" i="13" s="1"/>
  <c r="K80" i="13"/>
  <c r="U80" i="13" s="1"/>
  <c r="AJ79" i="13"/>
  <c r="AG79" i="13"/>
  <c r="AD79" i="13"/>
  <c r="U79" i="13"/>
  <c r="S79" i="13"/>
  <c r="R79" i="13"/>
  <c r="Q79" i="13"/>
  <c r="P79" i="13"/>
  <c r="L79" i="13"/>
  <c r="K79" i="13"/>
  <c r="AJ78" i="13"/>
  <c r="AG78" i="13"/>
  <c r="AD78" i="13"/>
  <c r="S78" i="13"/>
  <c r="R78" i="13"/>
  <c r="Q78" i="13"/>
  <c r="P78" i="13"/>
  <c r="L78" i="13"/>
  <c r="K78" i="13"/>
  <c r="U78" i="13" s="1"/>
  <c r="AJ77" i="13"/>
  <c r="AG77" i="13"/>
  <c r="AD77" i="13"/>
  <c r="Q77" i="13"/>
  <c r="T77" i="13" s="1"/>
  <c r="P77" i="13"/>
  <c r="K77" i="13"/>
  <c r="U77" i="13" s="1"/>
  <c r="X77" i="13" s="1"/>
  <c r="AJ76" i="13"/>
  <c r="AG76" i="13"/>
  <c r="AD76" i="13"/>
  <c r="V76" i="13"/>
  <c r="S76" i="13"/>
  <c r="R76" i="13"/>
  <c r="AK76" i="13" s="1"/>
  <c r="AM76" i="13" s="1"/>
  <c r="AN76" i="13" s="1"/>
  <c r="Q76" i="13"/>
  <c r="P76" i="13"/>
  <c r="L76" i="13"/>
  <c r="W76" i="13" s="1"/>
  <c r="K76" i="13"/>
  <c r="U76" i="13" s="1"/>
  <c r="AJ75" i="13"/>
  <c r="AG75" i="13"/>
  <c r="AD75" i="13"/>
  <c r="V75" i="13"/>
  <c r="S75" i="13"/>
  <c r="R75" i="13"/>
  <c r="AK75" i="13" s="1"/>
  <c r="AM75" i="13" s="1"/>
  <c r="Q75" i="13"/>
  <c r="P75" i="13"/>
  <c r="L75" i="13"/>
  <c r="W75" i="13" s="1"/>
  <c r="K75" i="13"/>
  <c r="U75" i="13" s="1"/>
  <c r="AJ74" i="13"/>
  <c r="AG74" i="13"/>
  <c r="AD74" i="13"/>
  <c r="V74" i="13"/>
  <c r="S74" i="13"/>
  <c r="R74" i="13"/>
  <c r="T74" i="13" s="1"/>
  <c r="Q74" i="13"/>
  <c r="P74" i="13"/>
  <c r="L74" i="13"/>
  <c r="W74" i="13" s="1"/>
  <c r="K74" i="13"/>
  <c r="U74" i="13" s="1"/>
  <c r="AJ73" i="13"/>
  <c r="AG73" i="13"/>
  <c r="AD73" i="13"/>
  <c r="V73" i="13"/>
  <c r="S73" i="13"/>
  <c r="R73" i="13"/>
  <c r="AK73" i="13" s="1"/>
  <c r="AM73" i="13" s="1"/>
  <c r="AN73" i="13" s="1"/>
  <c r="Q73" i="13"/>
  <c r="P73" i="13"/>
  <c r="L73" i="13"/>
  <c r="W73" i="13" s="1"/>
  <c r="K73" i="13"/>
  <c r="U73" i="13" s="1"/>
  <c r="X73" i="13" s="1"/>
  <c r="Y73" i="13" s="1"/>
  <c r="AJ72" i="13"/>
  <c r="AG72" i="13"/>
  <c r="AD72" i="13"/>
  <c r="V72" i="13"/>
  <c r="S72" i="13"/>
  <c r="R72" i="13"/>
  <c r="T72" i="13" s="1"/>
  <c r="Q72" i="13"/>
  <c r="P72" i="13"/>
  <c r="L72" i="13"/>
  <c r="W72" i="13" s="1"/>
  <c r="K72" i="13"/>
  <c r="U72" i="13" s="1"/>
  <c r="AJ71" i="13"/>
  <c r="AG71" i="13"/>
  <c r="AD71" i="13"/>
  <c r="S71" i="13"/>
  <c r="R71" i="13"/>
  <c r="Q71" i="13"/>
  <c r="P71" i="13"/>
  <c r="L71" i="13"/>
  <c r="W71" i="13" s="1"/>
  <c r="K71" i="13"/>
  <c r="U71" i="13" s="1"/>
  <c r="A71" i="13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J70" i="13"/>
  <c r="AG70" i="13"/>
  <c r="AD70" i="13"/>
  <c r="S70" i="13"/>
  <c r="R70" i="13"/>
  <c r="Q70" i="13"/>
  <c r="P70" i="13"/>
  <c r="L70" i="13"/>
  <c r="V70" i="13" s="1"/>
  <c r="K70" i="13"/>
  <c r="U70" i="13" s="1"/>
  <c r="AJ69" i="13"/>
  <c r="AG69" i="13"/>
  <c r="AD69" i="13"/>
  <c r="S69" i="13"/>
  <c r="R69" i="13"/>
  <c r="Q69" i="13"/>
  <c r="P69" i="13"/>
  <c r="L69" i="13"/>
  <c r="W69" i="13" s="1"/>
  <c r="K69" i="13"/>
  <c r="U69" i="13" s="1"/>
  <c r="AJ68" i="13"/>
  <c r="AG68" i="13"/>
  <c r="AD68" i="13"/>
  <c r="S68" i="13"/>
  <c r="R68" i="13"/>
  <c r="Q68" i="13"/>
  <c r="P68" i="13"/>
  <c r="L68" i="13"/>
  <c r="W68" i="13" s="1"/>
  <c r="K68" i="13"/>
  <c r="U68" i="13" s="1"/>
  <c r="AJ67" i="13"/>
  <c r="AG67" i="13"/>
  <c r="AD67" i="13"/>
  <c r="S67" i="13"/>
  <c r="R67" i="13"/>
  <c r="Q67" i="13"/>
  <c r="P67" i="13"/>
  <c r="L67" i="13"/>
  <c r="V67" i="13" s="1"/>
  <c r="K67" i="13"/>
  <c r="U67" i="13" s="1"/>
  <c r="AJ66" i="13"/>
  <c r="AG66" i="13"/>
  <c r="AD66" i="13"/>
  <c r="V66" i="13"/>
  <c r="S66" i="13"/>
  <c r="R66" i="13"/>
  <c r="AK66" i="13" s="1"/>
  <c r="AM66" i="13" s="1"/>
  <c r="Q66" i="13"/>
  <c r="P66" i="13"/>
  <c r="L66" i="13"/>
  <c r="W66" i="13" s="1"/>
  <c r="K66" i="13"/>
  <c r="U66" i="13" s="1"/>
  <c r="A66" i="13"/>
  <c r="AJ65" i="13"/>
  <c r="AG65" i="13"/>
  <c r="AD65" i="13"/>
  <c r="S65" i="13"/>
  <c r="R65" i="13"/>
  <c r="Q65" i="13"/>
  <c r="P65" i="13"/>
  <c r="L65" i="13"/>
  <c r="W65" i="13" s="1"/>
  <c r="K65" i="13"/>
  <c r="U65" i="13" s="1"/>
  <c r="AJ64" i="13"/>
  <c r="AG64" i="13"/>
  <c r="AD64" i="13"/>
  <c r="S64" i="13"/>
  <c r="R64" i="13"/>
  <c r="Q64" i="13"/>
  <c r="P64" i="13"/>
  <c r="L64" i="13"/>
  <c r="V64" i="13" s="1"/>
  <c r="K64" i="13"/>
  <c r="U64" i="13" s="1"/>
  <c r="AJ63" i="13"/>
  <c r="AG63" i="13"/>
  <c r="AD63" i="13"/>
  <c r="S63" i="13"/>
  <c r="R63" i="13"/>
  <c r="Q63" i="13"/>
  <c r="P63" i="13"/>
  <c r="L63" i="13"/>
  <c r="W63" i="13" s="1"/>
  <c r="K63" i="13"/>
  <c r="U63" i="13" s="1"/>
  <c r="AJ62" i="13"/>
  <c r="AG62" i="13"/>
  <c r="AD62" i="13"/>
  <c r="S62" i="13"/>
  <c r="R62" i="13"/>
  <c r="Q62" i="13"/>
  <c r="P62" i="13"/>
  <c r="L62" i="13"/>
  <c r="V62" i="13" s="1"/>
  <c r="K62" i="13"/>
  <c r="U62" i="13" s="1"/>
  <c r="AJ61" i="13"/>
  <c r="AG61" i="13"/>
  <c r="AD61" i="13"/>
  <c r="S61" i="13"/>
  <c r="R61" i="13"/>
  <c r="Q61" i="13"/>
  <c r="P61" i="13"/>
  <c r="L61" i="13"/>
  <c r="W61" i="13" s="1"/>
  <c r="K61" i="13"/>
  <c r="U61" i="13" s="1"/>
  <c r="AJ60" i="13"/>
  <c r="AG60" i="13"/>
  <c r="AD60" i="13"/>
  <c r="S60" i="13"/>
  <c r="R60" i="13"/>
  <c r="Q60" i="13"/>
  <c r="P60" i="13"/>
  <c r="L60" i="13"/>
  <c r="V60" i="13" s="1"/>
  <c r="K60" i="13"/>
  <c r="U60" i="13" s="1"/>
  <c r="AJ59" i="13"/>
  <c r="AG59" i="13"/>
  <c r="AD59" i="13"/>
  <c r="Q59" i="13"/>
  <c r="P59" i="13"/>
  <c r="L59" i="13"/>
  <c r="K59" i="13"/>
  <c r="U59" i="13" s="1"/>
  <c r="X59" i="13" s="1"/>
  <c r="Y59" i="13" s="1"/>
  <c r="A59" i="13"/>
  <c r="AJ58" i="13"/>
  <c r="AG58" i="13"/>
  <c r="AD58" i="13"/>
  <c r="W58" i="13"/>
  <c r="S58" i="13"/>
  <c r="R58" i="13"/>
  <c r="Q58" i="13"/>
  <c r="P58" i="13"/>
  <c r="L58" i="13"/>
  <c r="V58" i="13" s="1"/>
  <c r="K58" i="13"/>
  <c r="U58" i="13" s="1"/>
  <c r="X58" i="13" s="1"/>
  <c r="AJ57" i="13"/>
  <c r="AG57" i="13"/>
  <c r="AD57" i="13"/>
  <c r="V57" i="13"/>
  <c r="S57" i="13"/>
  <c r="R57" i="13"/>
  <c r="AK57" i="13" s="1"/>
  <c r="AM57" i="13" s="1"/>
  <c r="AN57" i="13" s="1"/>
  <c r="Q57" i="13"/>
  <c r="P57" i="13"/>
  <c r="L57" i="13"/>
  <c r="W57" i="13" s="1"/>
  <c r="K57" i="13"/>
  <c r="U57" i="13" s="1"/>
  <c r="AJ56" i="13"/>
  <c r="AG56" i="13"/>
  <c r="AD56" i="13"/>
  <c r="S56" i="13"/>
  <c r="R56" i="13"/>
  <c r="Q56" i="13"/>
  <c r="P56" i="13"/>
  <c r="L56" i="13"/>
  <c r="V56" i="13" s="1"/>
  <c r="K56" i="13"/>
  <c r="U56" i="13" s="1"/>
  <c r="AJ55" i="13"/>
  <c r="AG55" i="13"/>
  <c r="AD55" i="13"/>
  <c r="S55" i="13"/>
  <c r="R55" i="13"/>
  <c r="Q55" i="13"/>
  <c r="P55" i="13"/>
  <c r="L55" i="13"/>
  <c r="W55" i="13" s="1"/>
  <c r="K55" i="13"/>
  <c r="U55" i="13" s="1"/>
  <c r="A55" i="13"/>
  <c r="AJ54" i="13"/>
  <c r="AG54" i="13"/>
  <c r="AD54" i="13"/>
  <c r="S54" i="13"/>
  <c r="R54" i="13"/>
  <c r="Q54" i="13"/>
  <c r="P54" i="13"/>
  <c r="L54" i="13"/>
  <c r="W54" i="13" s="1"/>
  <c r="K54" i="13"/>
  <c r="U54" i="13" s="1"/>
  <c r="AJ53" i="13"/>
  <c r="AG53" i="13"/>
  <c r="AD53" i="13"/>
  <c r="U53" i="13"/>
  <c r="S53" i="13"/>
  <c r="R53" i="13"/>
  <c r="Q53" i="13"/>
  <c r="P53" i="13"/>
  <c r="L53" i="13"/>
  <c r="V53" i="13" s="1"/>
  <c r="K53" i="13"/>
  <c r="A53" i="13"/>
  <c r="AJ52" i="13"/>
  <c r="AG52" i="13"/>
  <c r="AD52" i="13"/>
  <c r="S52" i="13"/>
  <c r="R52" i="13"/>
  <c r="Q52" i="13"/>
  <c r="P52" i="13"/>
  <c r="L52" i="13"/>
  <c r="V52" i="13" s="1"/>
  <c r="K52" i="13"/>
  <c r="U52" i="13" s="1"/>
  <c r="AJ51" i="13"/>
  <c r="AG51" i="13"/>
  <c r="AD51" i="13"/>
  <c r="W51" i="13"/>
  <c r="V51" i="13"/>
  <c r="S51" i="13"/>
  <c r="R51" i="13"/>
  <c r="Q51" i="13"/>
  <c r="P51" i="13"/>
  <c r="K51" i="13"/>
  <c r="U51" i="13" s="1"/>
  <c r="A51" i="13"/>
  <c r="AJ50" i="13"/>
  <c r="AG50" i="13"/>
  <c r="AD50" i="13"/>
  <c r="V50" i="13"/>
  <c r="S50" i="13"/>
  <c r="R50" i="13"/>
  <c r="AK50" i="13" s="1"/>
  <c r="AM50" i="13" s="1"/>
  <c r="AN50" i="13" s="1"/>
  <c r="Q50" i="13"/>
  <c r="P50" i="13"/>
  <c r="L50" i="13"/>
  <c r="W50" i="13" s="1"/>
  <c r="K50" i="13"/>
  <c r="U50" i="13" s="1"/>
  <c r="AJ49" i="13"/>
  <c r="AG49" i="13"/>
  <c r="AD49" i="13"/>
  <c r="S49" i="13"/>
  <c r="R49" i="13"/>
  <c r="Q49" i="13"/>
  <c r="P49" i="13"/>
  <c r="L49" i="13"/>
  <c r="V49" i="13" s="1"/>
  <c r="K49" i="13"/>
  <c r="U49" i="13" s="1"/>
  <c r="AJ48" i="13"/>
  <c r="AG48" i="13"/>
  <c r="AD48" i="13"/>
  <c r="S48" i="13"/>
  <c r="R48" i="13"/>
  <c r="Q48" i="13"/>
  <c r="P48" i="13"/>
  <c r="L48" i="13"/>
  <c r="W48" i="13" s="1"/>
  <c r="K48" i="13"/>
  <c r="U48" i="13" s="1"/>
  <c r="AJ47" i="13"/>
  <c r="AG47" i="13"/>
  <c r="AD47" i="13"/>
  <c r="S47" i="13"/>
  <c r="R47" i="13"/>
  <c r="Q47" i="13"/>
  <c r="P47" i="13"/>
  <c r="L47" i="13"/>
  <c r="V47" i="13" s="1"/>
  <c r="K47" i="13"/>
  <c r="U47" i="13" s="1"/>
  <c r="AJ46" i="13"/>
  <c r="AG46" i="13"/>
  <c r="AD46" i="13"/>
  <c r="S46" i="13"/>
  <c r="R46" i="13"/>
  <c r="Q46" i="13"/>
  <c r="P46" i="13"/>
  <c r="L46" i="13"/>
  <c r="W46" i="13" s="1"/>
  <c r="K46" i="13"/>
  <c r="U46" i="13" s="1"/>
  <c r="AJ45" i="13"/>
  <c r="AG45" i="13"/>
  <c r="AD45" i="13"/>
  <c r="S45" i="13"/>
  <c r="R45" i="13"/>
  <c r="Q45" i="13"/>
  <c r="P45" i="13"/>
  <c r="L45" i="13"/>
  <c r="V45" i="13" s="1"/>
  <c r="K45" i="13"/>
  <c r="U45" i="13" s="1"/>
  <c r="AJ44" i="13"/>
  <c r="AG44" i="13"/>
  <c r="AD44" i="13"/>
  <c r="S44" i="13"/>
  <c r="R44" i="13"/>
  <c r="Q44" i="13"/>
  <c r="P44" i="13"/>
  <c r="L44" i="13"/>
  <c r="W44" i="13" s="1"/>
  <c r="K44" i="13"/>
  <c r="U44" i="13" s="1"/>
  <c r="AJ43" i="13"/>
  <c r="AG43" i="13"/>
  <c r="AD43" i="13"/>
  <c r="S43" i="13"/>
  <c r="R43" i="13"/>
  <c r="Q43" i="13"/>
  <c r="P43" i="13"/>
  <c r="L43" i="13"/>
  <c r="V43" i="13" s="1"/>
  <c r="K43" i="13"/>
  <c r="U43" i="13" s="1"/>
  <c r="AJ42" i="13"/>
  <c r="AG42" i="13"/>
  <c r="AD42" i="13"/>
  <c r="V42" i="13"/>
  <c r="S42" i="13"/>
  <c r="R42" i="13"/>
  <c r="AK42" i="13" s="1"/>
  <c r="AM42" i="13" s="1"/>
  <c r="AN42" i="13" s="1"/>
  <c r="Q42" i="13"/>
  <c r="P42" i="13"/>
  <c r="L42" i="13"/>
  <c r="W42" i="13" s="1"/>
  <c r="K42" i="13"/>
  <c r="U42" i="13" s="1"/>
  <c r="X42" i="13" s="1"/>
  <c r="AJ41" i="13"/>
  <c r="AG41" i="13"/>
  <c r="AD41" i="13"/>
  <c r="S41" i="13"/>
  <c r="R41" i="13"/>
  <c r="Q41" i="13"/>
  <c r="P41" i="13"/>
  <c r="L41" i="13"/>
  <c r="V41" i="13" s="1"/>
  <c r="K41" i="13"/>
  <c r="U41" i="13" s="1"/>
  <c r="AJ40" i="13"/>
  <c r="AG40" i="13"/>
  <c r="AD40" i="13"/>
  <c r="S40" i="13"/>
  <c r="R40" i="13"/>
  <c r="Q40" i="13"/>
  <c r="P40" i="13"/>
  <c r="L40" i="13"/>
  <c r="W40" i="13" s="1"/>
  <c r="K40" i="13"/>
  <c r="U40" i="13" s="1"/>
  <c r="AJ39" i="13"/>
  <c r="AG39" i="13"/>
  <c r="AD39" i="13"/>
  <c r="S39" i="13"/>
  <c r="R39" i="13"/>
  <c r="Q39" i="13"/>
  <c r="P39" i="13"/>
  <c r="L39" i="13"/>
  <c r="V39" i="13" s="1"/>
  <c r="K39" i="13"/>
  <c r="U39" i="13" s="1"/>
  <c r="AJ38" i="13"/>
  <c r="AG38" i="13"/>
  <c r="AD38" i="13"/>
  <c r="S38" i="13"/>
  <c r="R38" i="13"/>
  <c r="Q38" i="13"/>
  <c r="P38" i="13"/>
  <c r="L38" i="13"/>
  <c r="W38" i="13" s="1"/>
  <c r="K38" i="13"/>
  <c r="U38" i="13" s="1"/>
  <c r="A38" i="13"/>
  <c r="AJ37" i="13"/>
  <c r="AG37" i="13"/>
  <c r="AD37" i="13"/>
  <c r="S37" i="13"/>
  <c r="R37" i="13"/>
  <c r="Q37" i="13"/>
  <c r="P37" i="13"/>
  <c r="L37" i="13"/>
  <c r="W37" i="13" s="1"/>
  <c r="K37" i="13"/>
  <c r="U37" i="13" s="1"/>
  <c r="AJ36" i="13"/>
  <c r="AG36" i="13"/>
  <c r="AD36" i="13"/>
  <c r="S36" i="13"/>
  <c r="R36" i="13"/>
  <c r="Q36" i="13"/>
  <c r="P36" i="13"/>
  <c r="L36" i="13"/>
  <c r="V36" i="13" s="1"/>
  <c r="K36" i="13"/>
  <c r="U36" i="13" s="1"/>
  <c r="AJ35" i="13"/>
  <c r="AG35" i="13"/>
  <c r="AD35" i="13"/>
  <c r="S35" i="13"/>
  <c r="R35" i="13"/>
  <c r="Q35" i="13"/>
  <c r="P35" i="13"/>
  <c r="L35" i="13"/>
  <c r="W35" i="13" s="1"/>
  <c r="K35" i="13"/>
  <c r="U35" i="13" s="1"/>
  <c r="AJ34" i="13"/>
  <c r="AG34" i="13"/>
  <c r="AD34" i="13"/>
  <c r="S34" i="13"/>
  <c r="R34" i="13"/>
  <c r="Q34" i="13"/>
  <c r="P34" i="13"/>
  <c r="L34" i="13"/>
  <c r="V34" i="13" s="1"/>
  <c r="K34" i="13"/>
  <c r="U34" i="13" s="1"/>
  <c r="AJ33" i="13"/>
  <c r="AG33" i="13"/>
  <c r="AD33" i="13"/>
  <c r="S33" i="13"/>
  <c r="R33" i="13"/>
  <c r="Q33" i="13"/>
  <c r="P33" i="13"/>
  <c r="L33" i="13"/>
  <c r="W33" i="13" s="1"/>
  <c r="K33" i="13"/>
  <c r="U33" i="13" s="1"/>
  <c r="A33" i="13"/>
  <c r="AJ32" i="13"/>
  <c r="AG32" i="13"/>
  <c r="AD32" i="13"/>
  <c r="S32" i="13"/>
  <c r="R32" i="13"/>
  <c r="Q32" i="13"/>
  <c r="P32" i="13"/>
  <c r="L32" i="13"/>
  <c r="W32" i="13" s="1"/>
  <c r="K32" i="13"/>
  <c r="U32" i="13" s="1"/>
  <c r="AJ31" i="13"/>
  <c r="AG31" i="13"/>
  <c r="AD31" i="13"/>
  <c r="S31" i="13"/>
  <c r="R31" i="13"/>
  <c r="Q31" i="13"/>
  <c r="P31" i="13"/>
  <c r="L31" i="13"/>
  <c r="K31" i="13"/>
  <c r="U31" i="13" s="1"/>
  <c r="AJ30" i="13"/>
  <c r="AG30" i="13"/>
  <c r="AD30" i="13"/>
  <c r="S30" i="13"/>
  <c r="R30" i="13"/>
  <c r="Q30" i="13"/>
  <c r="P30" i="13"/>
  <c r="L30" i="13"/>
  <c r="W30" i="13" s="1"/>
  <c r="K30" i="13"/>
  <c r="U30" i="13" s="1"/>
  <c r="AJ29" i="13"/>
  <c r="AG29" i="13"/>
  <c r="AD29" i="13"/>
  <c r="Q29" i="13"/>
  <c r="P29" i="13"/>
  <c r="L29" i="13"/>
  <c r="V29" i="13" s="1"/>
  <c r="K29" i="13"/>
  <c r="U29" i="13" s="1"/>
  <c r="AG28" i="13"/>
  <c r="AD28" i="13"/>
  <c r="S28" i="13"/>
  <c r="R28" i="13"/>
  <c r="Q28" i="13"/>
  <c r="P28" i="13"/>
  <c r="L28" i="13"/>
  <c r="W28" i="13" s="1"/>
  <c r="K28" i="13"/>
  <c r="U28" i="13" s="1"/>
  <c r="AJ27" i="13"/>
  <c r="AG27" i="13"/>
  <c r="AD27" i="13"/>
  <c r="S27" i="13"/>
  <c r="R27" i="13"/>
  <c r="Q27" i="13"/>
  <c r="P27" i="13"/>
  <c r="L27" i="13"/>
  <c r="W27" i="13" s="1"/>
  <c r="K27" i="13"/>
  <c r="U27" i="13" s="1"/>
  <c r="AJ26" i="13"/>
  <c r="AG26" i="13"/>
  <c r="AD26" i="13"/>
  <c r="S26" i="13"/>
  <c r="R26" i="13"/>
  <c r="Q26" i="13"/>
  <c r="P26" i="13"/>
  <c r="L26" i="13"/>
  <c r="V26" i="13" s="1"/>
  <c r="K26" i="13"/>
  <c r="U26" i="13" s="1"/>
  <c r="AG25" i="13"/>
  <c r="S25" i="13"/>
  <c r="R25" i="13"/>
  <c r="Q25" i="13"/>
  <c r="P25" i="13"/>
  <c r="L25" i="13"/>
  <c r="V25" i="13" s="1"/>
  <c r="K25" i="13"/>
  <c r="U25" i="13" s="1"/>
  <c r="A25" i="13"/>
  <c r="AG24" i="13"/>
  <c r="U24" i="13"/>
  <c r="S24" i="13"/>
  <c r="R24" i="13"/>
  <c r="Q24" i="13"/>
  <c r="P24" i="13"/>
  <c r="L24" i="13"/>
  <c r="V24" i="13" s="1"/>
  <c r="K24" i="13"/>
  <c r="AG23" i="13"/>
  <c r="AD23" i="13"/>
  <c r="S23" i="13"/>
  <c r="R23" i="13"/>
  <c r="Q23" i="13"/>
  <c r="L23" i="13"/>
  <c r="W23" i="13" s="1"/>
  <c r="K23" i="13"/>
  <c r="U23" i="13" s="1"/>
  <c r="AG22" i="13"/>
  <c r="S22" i="13"/>
  <c r="R22" i="13"/>
  <c r="Q22" i="13"/>
  <c r="P22" i="13"/>
  <c r="L22" i="13"/>
  <c r="V22" i="13" s="1"/>
  <c r="K22" i="13"/>
  <c r="U22" i="13" s="1"/>
  <c r="S21" i="13"/>
  <c r="R21" i="13"/>
  <c r="Q21" i="13"/>
  <c r="AK21" i="13" s="1"/>
  <c r="AM21" i="13" s="1"/>
  <c r="P21" i="13"/>
  <c r="L21" i="13"/>
  <c r="V21" i="13" s="1"/>
  <c r="K21" i="13"/>
  <c r="U21" i="13" s="1"/>
  <c r="U20" i="13"/>
  <c r="S20" i="13"/>
  <c r="R20" i="13"/>
  <c r="Q20" i="13"/>
  <c r="P20" i="13"/>
  <c r="L20" i="13"/>
  <c r="V20" i="13" s="1"/>
  <c r="K20" i="13"/>
  <c r="S19" i="13"/>
  <c r="R19" i="13"/>
  <c r="Q19" i="13"/>
  <c r="P19" i="13"/>
  <c r="L19" i="13"/>
  <c r="V19" i="13" s="1"/>
  <c r="K19" i="13"/>
  <c r="U19" i="13" s="1"/>
  <c r="A19" i="13"/>
  <c r="V18" i="13"/>
  <c r="S18" i="13"/>
  <c r="R18" i="13"/>
  <c r="Q18" i="13"/>
  <c r="P18" i="13"/>
  <c r="L18" i="13"/>
  <c r="W18" i="13" s="1"/>
  <c r="K18" i="13"/>
  <c r="U18" i="13" s="1"/>
  <c r="X18" i="13" s="1"/>
  <c r="S17" i="13"/>
  <c r="R17" i="13"/>
  <c r="Q17" i="13"/>
  <c r="P17" i="13"/>
  <c r="L17" i="13"/>
  <c r="W17" i="13" s="1"/>
  <c r="K17" i="13"/>
  <c r="U17" i="13" s="1"/>
  <c r="A17" i="13"/>
  <c r="S16" i="13"/>
  <c r="R16" i="13"/>
  <c r="Q16" i="13"/>
  <c r="P16" i="13"/>
  <c r="L16" i="13"/>
  <c r="V16" i="13" s="1"/>
  <c r="K16" i="13"/>
  <c r="U16" i="13" s="1"/>
  <c r="U15" i="13"/>
  <c r="V15" i="13" s="1"/>
  <c r="W15" i="13" s="1"/>
  <c r="X15" i="13" s="1"/>
  <c r="Y15" i="13" s="1"/>
  <c r="Z15" i="13" s="1"/>
  <c r="AB15" i="13" s="1"/>
  <c r="AC15" i="13" s="1"/>
  <c r="AD15" i="13" s="1"/>
  <c r="AE15" i="13" s="1"/>
  <c r="AF15" i="13" s="1"/>
  <c r="AG15" i="13" s="1"/>
  <c r="AH15" i="13" s="1"/>
  <c r="AI15" i="13" s="1"/>
  <c r="AJ15" i="13" s="1"/>
  <c r="AK15" i="13" s="1"/>
  <c r="AL15" i="13" s="1"/>
  <c r="AM15" i="13" s="1"/>
  <c r="AN15" i="13" s="1"/>
  <c r="AO15" i="13" s="1"/>
  <c r="AP15" i="13" s="1"/>
  <c r="AQ15" i="13" s="1"/>
  <c r="AR15" i="13" s="1"/>
  <c r="M15" i="13"/>
  <c r="N15" i="13" s="1"/>
  <c r="O15" i="13" s="1"/>
  <c r="P15" i="13" s="1"/>
  <c r="Q15" i="13" s="1"/>
  <c r="R15" i="13" s="1"/>
  <c r="G15" i="13"/>
  <c r="B15" i="13"/>
  <c r="AP5" i="13"/>
  <c r="AP4" i="13"/>
  <c r="AP3" i="13"/>
  <c r="AP2" i="13"/>
  <c r="V30" i="13" l="1"/>
  <c r="V32" i="13"/>
  <c r="W34" i="13"/>
  <c r="AK37" i="13"/>
  <c r="AM37" i="13" s="1"/>
  <c r="AN37" i="13" s="1"/>
  <c r="V44" i="13"/>
  <c r="W53" i="13"/>
  <c r="AK54" i="13"/>
  <c r="AM54" i="13" s="1"/>
  <c r="V61" i="13"/>
  <c r="V68" i="13"/>
  <c r="AK69" i="13"/>
  <c r="AM69" i="13" s="1"/>
  <c r="AN69" i="13" s="1"/>
  <c r="W103" i="13"/>
  <c r="V105" i="13"/>
  <c r="AK106" i="13"/>
  <c r="AM106" i="13" s="1"/>
  <c r="W49" i="13"/>
  <c r="X50" i="13"/>
  <c r="X57" i="13"/>
  <c r="Y57" i="13" s="1"/>
  <c r="X30" i="13"/>
  <c r="AK30" i="13"/>
  <c r="AM30" i="13" s="1"/>
  <c r="X34" i="13"/>
  <c r="V35" i="13"/>
  <c r="X35" i="13" s="1"/>
  <c r="Y35" i="13" s="1"/>
  <c r="V37" i="13"/>
  <c r="X37" i="13" s="1"/>
  <c r="Y37" i="13" s="1"/>
  <c r="W45" i="13"/>
  <c r="V54" i="13"/>
  <c r="X54" i="13" s="1"/>
  <c r="Y54" i="13" s="1"/>
  <c r="AK61" i="13"/>
  <c r="AM61" i="13" s="1"/>
  <c r="AN61" i="13" s="1"/>
  <c r="W62" i="13"/>
  <c r="X62" i="13" s="1"/>
  <c r="Y62" i="13" s="1"/>
  <c r="T68" i="13"/>
  <c r="V69" i="13"/>
  <c r="X69" i="13" s="1"/>
  <c r="Y69" i="13" s="1"/>
  <c r="T91" i="13"/>
  <c r="X103" i="13"/>
  <c r="Y103" i="13" s="1"/>
  <c r="W104" i="13"/>
  <c r="AK105" i="13"/>
  <c r="AM105" i="13" s="1"/>
  <c r="AN105" i="13" s="1"/>
  <c r="T107" i="13"/>
  <c r="X75" i="13"/>
  <c r="Y75" i="13" s="1"/>
  <c r="Y58" i="13"/>
  <c r="Y34" i="13"/>
  <c r="AO59" i="13"/>
  <c r="Y59" i="15"/>
  <c r="AO59" i="15" s="1"/>
  <c r="AP59" i="15" s="1"/>
  <c r="AR59" i="15" s="1"/>
  <c r="AO103" i="13"/>
  <c r="Y103" i="15"/>
  <c r="AO103" i="15" s="1"/>
  <c r="Y77" i="13"/>
  <c r="Y112" i="13"/>
  <c r="T17" i="13"/>
  <c r="AK22" i="13"/>
  <c r="AM22" i="13" s="1"/>
  <c r="AN22" i="13" s="1"/>
  <c r="V33" i="13"/>
  <c r="V38" i="13"/>
  <c r="V40" i="13"/>
  <c r="X40" i="13" s="1"/>
  <c r="AK46" i="13"/>
  <c r="AM46" i="13" s="1"/>
  <c r="X51" i="13"/>
  <c r="Y51" i="13" s="1"/>
  <c r="AK65" i="13"/>
  <c r="AM65" i="13" s="1"/>
  <c r="AK71" i="13"/>
  <c r="AM71" i="13" s="1"/>
  <c r="AN71" i="13" s="1"/>
  <c r="T84" i="13"/>
  <c r="V106" i="13"/>
  <c r="AK107" i="13"/>
  <c r="AM107" i="13" s="1"/>
  <c r="AN107" i="13" s="1"/>
  <c r="V108" i="13"/>
  <c r="AK109" i="13"/>
  <c r="AM109" i="13" s="1"/>
  <c r="V110" i="13"/>
  <c r="W113" i="13"/>
  <c r="AK119" i="13"/>
  <c r="AM119" i="13" s="1"/>
  <c r="Y18" i="13"/>
  <c r="Y50" i="13"/>
  <c r="W52" i="13"/>
  <c r="X52" i="13" s="1"/>
  <c r="AN54" i="13"/>
  <c r="AO73" i="13"/>
  <c r="Y73" i="15"/>
  <c r="AO73" i="15" s="1"/>
  <c r="AO75" i="13"/>
  <c r="Y75" i="15"/>
  <c r="AA75" i="13"/>
  <c r="AN75" i="13" s="1"/>
  <c r="AP75" i="13" s="1"/>
  <c r="W84" i="13"/>
  <c r="AO93" i="13"/>
  <c r="Y93" i="15"/>
  <c r="AO93" i="15" s="1"/>
  <c r="W16" i="13"/>
  <c r="V17" i="13"/>
  <c r="X17" i="13" s="1"/>
  <c r="V23" i="13"/>
  <c r="X23" i="13" s="1"/>
  <c r="Y23" i="13" s="1"/>
  <c r="AK25" i="13"/>
  <c r="AM25" i="13" s="1"/>
  <c r="V27" i="13"/>
  <c r="X33" i="13"/>
  <c r="AK33" i="13"/>
  <c r="AM33" i="13" s="1"/>
  <c r="AN33" i="13" s="1"/>
  <c r="X38" i="13"/>
  <c r="AK38" i="13"/>
  <c r="AM38" i="13" s="1"/>
  <c r="V46" i="13"/>
  <c r="X46" i="13" s="1"/>
  <c r="V48" i="13"/>
  <c r="X48" i="13" s="1"/>
  <c r="V55" i="13"/>
  <c r="X55" i="13" s="1"/>
  <c r="Y55" i="13" s="1"/>
  <c r="V63" i="13"/>
  <c r="X63" i="13" s="1"/>
  <c r="V65" i="13"/>
  <c r="X65" i="13" s="1"/>
  <c r="V71" i="13"/>
  <c r="V80" i="13"/>
  <c r="X80" i="13" s="1"/>
  <c r="W81" i="13"/>
  <c r="X81" i="13" s="1"/>
  <c r="V82" i="13"/>
  <c r="AK88" i="13"/>
  <c r="AM88" i="13" s="1"/>
  <c r="AN88" i="13" s="1"/>
  <c r="V89" i="13"/>
  <c r="V96" i="13"/>
  <c r="V107" i="13"/>
  <c r="X107" i="13" s="1"/>
  <c r="AK108" i="13"/>
  <c r="AM108" i="13" s="1"/>
  <c r="AN108" i="13" s="1"/>
  <c r="V109" i="13"/>
  <c r="X109" i="13" s="1"/>
  <c r="AK110" i="13"/>
  <c r="AM110" i="13" s="1"/>
  <c r="AN110" i="13" s="1"/>
  <c r="W117" i="13"/>
  <c r="W120" i="13"/>
  <c r="X120" i="13" s="1"/>
  <c r="Y120" i="13" s="1"/>
  <c r="Y30" i="13"/>
  <c r="AN30" i="13"/>
  <c r="T38" i="13"/>
  <c r="W41" i="13"/>
  <c r="Y42" i="13"/>
  <c r="X44" i="13"/>
  <c r="AO57" i="13"/>
  <c r="Y57" i="15"/>
  <c r="AO57" i="15" s="1"/>
  <c r="X61" i="13"/>
  <c r="Y61" i="13" s="1"/>
  <c r="X66" i="13"/>
  <c r="AN66" i="13"/>
  <c r="X68" i="13"/>
  <c r="X72" i="13"/>
  <c r="X74" i="13"/>
  <c r="AN81" i="13"/>
  <c r="X94" i="13"/>
  <c r="T97" i="13"/>
  <c r="V98" i="13"/>
  <c r="X98" i="13" s="1"/>
  <c r="W100" i="13"/>
  <c r="X105" i="13"/>
  <c r="Y105" i="13" s="1"/>
  <c r="T106" i="13"/>
  <c r="W116" i="13"/>
  <c r="X116" i="13" s="1"/>
  <c r="Y122" i="13"/>
  <c r="T18" i="13"/>
  <c r="T35" i="13"/>
  <c r="T55" i="13"/>
  <c r="T61" i="13"/>
  <c r="T63" i="13"/>
  <c r="T76" i="13"/>
  <c r="AK87" i="13"/>
  <c r="AM87" i="13" s="1"/>
  <c r="AN87" i="13" s="1"/>
  <c r="T99" i="13"/>
  <c r="T105" i="13"/>
  <c r="T109" i="13"/>
  <c r="T46" i="13"/>
  <c r="T122" i="13"/>
  <c r="T37" i="13"/>
  <c r="T44" i="13"/>
  <c r="T73" i="13"/>
  <c r="AK120" i="13"/>
  <c r="AM120" i="13" s="1"/>
  <c r="T121" i="13"/>
  <c r="AQ73" i="13"/>
  <c r="AQ75" i="13"/>
  <c r="AQ93" i="13"/>
  <c r="AQ103" i="13"/>
  <c r="AQ57" i="13"/>
  <c r="AP57" i="13"/>
  <c r="AK17" i="13"/>
  <c r="AM17" i="13" s="1"/>
  <c r="AN17" i="13" s="1"/>
  <c r="AK18" i="13"/>
  <c r="AM18" i="13" s="1"/>
  <c r="AN18" i="13" s="1"/>
  <c r="T40" i="13"/>
  <c r="T48" i="13"/>
  <c r="T54" i="13"/>
  <c r="T57" i="13"/>
  <c r="T65" i="13"/>
  <c r="T66" i="13"/>
  <c r="T69" i="13"/>
  <c r="T81" i="13"/>
  <c r="AK93" i="13"/>
  <c r="AM93" i="13" s="1"/>
  <c r="T95" i="13"/>
  <c r="T108" i="13"/>
  <c r="AK24" i="13"/>
  <c r="AM24" i="13" s="1"/>
  <c r="AN24" i="13" s="1"/>
  <c r="AK26" i="13"/>
  <c r="AM26" i="13" s="1"/>
  <c r="T32" i="13"/>
  <c r="T88" i="13"/>
  <c r="T30" i="13"/>
  <c r="T33" i="13"/>
  <c r="T42" i="13"/>
  <c r="T50" i="13"/>
  <c r="T71" i="13"/>
  <c r="T75" i="13"/>
  <c r="T83" i="13"/>
  <c r="T110" i="13"/>
  <c r="V31" i="13"/>
  <c r="W31" i="13"/>
  <c r="S123" i="13"/>
  <c r="W19" i="13"/>
  <c r="X19" i="13" s="1"/>
  <c r="T20" i="13"/>
  <c r="W20" i="13"/>
  <c r="X20" i="13" s="1"/>
  <c r="W21" i="13"/>
  <c r="W22" i="13"/>
  <c r="AK28" i="13"/>
  <c r="AM28" i="13" s="1"/>
  <c r="T28" i="13"/>
  <c r="AP73" i="13"/>
  <c r="Q123" i="13"/>
  <c r="T16" i="13"/>
  <c r="AK16" i="13"/>
  <c r="X21" i="13"/>
  <c r="X22" i="13"/>
  <c r="T23" i="13"/>
  <c r="AK23" i="13"/>
  <c r="AM23" i="13" s="1"/>
  <c r="T19" i="13"/>
  <c r="T21" i="13"/>
  <c r="W24" i="13"/>
  <c r="X24" i="13" s="1"/>
  <c r="Y24" i="13" s="1"/>
  <c r="T25" i="13"/>
  <c r="W25" i="13"/>
  <c r="X25" i="13" s="1"/>
  <c r="W26" i="13"/>
  <c r="X26" i="13" s="1"/>
  <c r="U123" i="13"/>
  <c r="X16" i="13"/>
  <c r="Y16" i="13" s="1"/>
  <c r="AK19" i="13"/>
  <c r="AM19" i="13" s="1"/>
  <c r="AN19" i="13" s="1"/>
  <c r="AK20" i="13"/>
  <c r="AM20" i="13" s="1"/>
  <c r="AN20" i="13" s="1"/>
  <c r="AD123" i="13"/>
  <c r="X27" i="13"/>
  <c r="AK27" i="13"/>
  <c r="AM27" i="13" s="1"/>
  <c r="T27" i="13"/>
  <c r="W29" i="13"/>
  <c r="X29" i="13" s="1"/>
  <c r="X32" i="13"/>
  <c r="AK35" i="13"/>
  <c r="AM35" i="13" s="1"/>
  <c r="AK41" i="13"/>
  <c r="AM41" i="13" s="1"/>
  <c r="T41" i="13"/>
  <c r="AK45" i="13"/>
  <c r="AM45" i="13" s="1"/>
  <c r="AN45" i="13" s="1"/>
  <c r="T45" i="13"/>
  <c r="AK49" i="13"/>
  <c r="AM49" i="13" s="1"/>
  <c r="AN49" i="13" s="1"/>
  <c r="T49" i="13"/>
  <c r="AK53" i="13"/>
  <c r="AM53" i="13" s="1"/>
  <c r="AN53" i="13" s="1"/>
  <c r="T53" i="13"/>
  <c r="AK55" i="13"/>
  <c r="AM55" i="13" s="1"/>
  <c r="AK59" i="13"/>
  <c r="AM59" i="13" s="1"/>
  <c r="T59" i="13"/>
  <c r="AK63" i="13"/>
  <c r="AM63" i="13" s="1"/>
  <c r="W78" i="13"/>
  <c r="X78" i="13" s="1"/>
  <c r="V78" i="13"/>
  <c r="AK82" i="13"/>
  <c r="AM82" i="13" s="1"/>
  <c r="AN82" i="13" s="1"/>
  <c r="T82" i="13"/>
  <c r="V87" i="13"/>
  <c r="W87" i="13"/>
  <c r="AK90" i="13"/>
  <c r="AM90" i="13" s="1"/>
  <c r="AN90" i="13" s="1"/>
  <c r="T90" i="13"/>
  <c r="AK113" i="13"/>
  <c r="AM113" i="13" s="1"/>
  <c r="AN113" i="13" s="1"/>
  <c r="T113" i="13"/>
  <c r="P123" i="13"/>
  <c r="T22" i="13"/>
  <c r="T24" i="13"/>
  <c r="T26" i="13"/>
  <c r="V28" i="13"/>
  <c r="X28" i="13" s="1"/>
  <c r="X31" i="13"/>
  <c r="AK32" i="13"/>
  <c r="AM32" i="13" s="1"/>
  <c r="AN32" i="13" s="1"/>
  <c r="AK34" i="13"/>
  <c r="AM34" i="13" s="1"/>
  <c r="T34" i="13"/>
  <c r="AK40" i="13"/>
  <c r="AM40" i="13" s="1"/>
  <c r="AK44" i="13"/>
  <c r="AM44" i="13" s="1"/>
  <c r="AK48" i="13"/>
  <c r="AM48" i="13" s="1"/>
  <c r="AK52" i="13"/>
  <c r="AM52" i="13" s="1"/>
  <c r="T52" i="13"/>
  <c r="AK58" i="13"/>
  <c r="AM58" i="13" s="1"/>
  <c r="T58" i="13"/>
  <c r="AK62" i="13"/>
  <c r="AM62" i="13" s="1"/>
  <c r="T62" i="13"/>
  <c r="AK72" i="13"/>
  <c r="AM72" i="13" s="1"/>
  <c r="AK74" i="13"/>
  <c r="AM74" i="13" s="1"/>
  <c r="AK83" i="13"/>
  <c r="AM83" i="13" s="1"/>
  <c r="AN83" i="13" s="1"/>
  <c r="AK85" i="13"/>
  <c r="AM85" i="13" s="1"/>
  <c r="AN85" i="13" s="1"/>
  <c r="T85" i="13"/>
  <c r="V91" i="13"/>
  <c r="W91" i="13"/>
  <c r="AK117" i="13"/>
  <c r="AM117" i="13" s="1"/>
  <c r="AN117" i="13" s="1"/>
  <c r="T117" i="13"/>
  <c r="AK29" i="13"/>
  <c r="AM29" i="13" s="1"/>
  <c r="AN29" i="13" s="1"/>
  <c r="T29" i="13"/>
  <c r="AK31" i="13"/>
  <c r="AM31" i="13" s="1"/>
  <c r="T31" i="13"/>
  <c r="AK39" i="13"/>
  <c r="AM39" i="13" s="1"/>
  <c r="AN39" i="13" s="1"/>
  <c r="T39" i="13"/>
  <c r="W39" i="13"/>
  <c r="X39" i="13" s="1"/>
  <c r="AK43" i="13"/>
  <c r="AM43" i="13" s="1"/>
  <c r="T43" i="13"/>
  <c r="W43" i="13"/>
  <c r="X43" i="13" s="1"/>
  <c r="AK47" i="13"/>
  <c r="AM47" i="13" s="1"/>
  <c r="T47" i="13"/>
  <c r="W47" i="13"/>
  <c r="X47" i="13" s="1"/>
  <c r="AK51" i="13"/>
  <c r="AM51" i="13" s="1"/>
  <c r="T51" i="13"/>
  <c r="AK67" i="13"/>
  <c r="AM67" i="13" s="1"/>
  <c r="AN67" i="13" s="1"/>
  <c r="T67" i="13"/>
  <c r="W67" i="13"/>
  <c r="X67" i="13" s="1"/>
  <c r="AK78" i="13"/>
  <c r="AM78" i="13" s="1"/>
  <c r="AN78" i="13" s="1"/>
  <c r="T78" i="13"/>
  <c r="AK96" i="13"/>
  <c r="AM96" i="13" s="1"/>
  <c r="AN96" i="13" s="1"/>
  <c r="T96" i="13"/>
  <c r="R123" i="13"/>
  <c r="AG123" i="13"/>
  <c r="AJ123" i="13"/>
  <c r="AK36" i="13"/>
  <c r="AM36" i="13" s="1"/>
  <c r="AN36" i="13" s="1"/>
  <c r="T36" i="13"/>
  <c r="W36" i="13"/>
  <c r="X36" i="13" s="1"/>
  <c r="X41" i="13"/>
  <c r="X45" i="13"/>
  <c r="X49" i="13"/>
  <c r="X53" i="13"/>
  <c r="AK56" i="13"/>
  <c r="AM56" i="13" s="1"/>
  <c r="T56" i="13"/>
  <c r="W56" i="13"/>
  <c r="X56" i="13" s="1"/>
  <c r="Y56" i="13" s="1"/>
  <c r="AK60" i="13"/>
  <c r="AM60" i="13" s="1"/>
  <c r="AN60" i="13" s="1"/>
  <c r="T60" i="13"/>
  <c r="W60" i="13"/>
  <c r="X60" i="13" s="1"/>
  <c r="AK64" i="13"/>
  <c r="AM64" i="13" s="1"/>
  <c r="T64" i="13"/>
  <c r="W64" i="13"/>
  <c r="X64" i="13" s="1"/>
  <c r="X71" i="13"/>
  <c r="V83" i="13"/>
  <c r="W83" i="13"/>
  <c r="W85" i="13"/>
  <c r="V85" i="13"/>
  <c r="X85" i="13" s="1"/>
  <c r="T86" i="13"/>
  <c r="AK86" i="13"/>
  <c r="AM86" i="13" s="1"/>
  <c r="AN86" i="13" s="1"/>
  <c r="X95" i="13"/>
  <c r="V99" i="13"/>
  <c r="W99" i="13"/>
  <c r="AK68" i="13"/>
  <c r="AM68" i="13" s="1"/>
  <c r="V79" i="13"/>
  <c r="W79" i="13"/>
  <c r="X84" i="13"/>
  <c r="X96" i="13"/>
  <c r="AK100" i="13"/>
  <c r="AM100" i="13" s="1"/>
  <c r="AN100" i="13" s="1"/>
  <c r="T100" i="13"/>
  <c r="AK70" i="13"/>
  <c r="AM70" i="13" s="1"/>
  <c r="T70" i="13"/>
  <c r="W70" i="13"/>
  <c r="X70" i="13" s="1"/>
  <c r="Y70" i="13" s="1"/>
  <c r="X76" i="13"/>
  <c r="T79" i="13"/>
  <c r="AK79" i="13"/>
  <c r="AM79" i="13" s="1"/>
  <c r="X89" i="13"/>
  <c r="X91" i="13"/>
  <c r="AK92" i="13"/>
  <c r="AM92" i="13" s="1"/>
  <c r="T92" i="13"/>
  <c r="AK104" i="13"/>
  <c r="AM104" i="13" s="1"/>
  <c r="AN104" i="13" s="1"/>
  <c r="T104" i="13"/>
  <c r="AK80" i="13"/>
  <c r="AM80" i="13" s="1"/>
  <c r="T80" i="13"/>
  <c r="X82" i="13"/>
  <c r="X87" i="13"/>
  <c r="X92" i="13"/>
  <c r="Y92" i="13" s="1"/>
  <c r="AK94" i="13"/>
  <c r="AM94" i="13" s="1"/>
  <c r="T94" i="13"/>
  <c r="AK103" i="13"/>
  <c r="AM103" i="13" s="1"/>
  <c r="T103" i="13"/>
  <c r="X106" i="13"/>
  <c r="X110" i="13"/>
  <c r="AK112" i="13"/>
  <c r="AM112" i="13" s="1"/>
  <c r="T112" i="13"/>
  <c r="V114" i="13"/>
  <c r="X114" i="13" s="1"/>
  <c r="W114" i="13"/>
  <c r="V115" i="13"/>
  <c r="W115" i="13"/>
  <c r="AK77" i="13"/>
  <c r="AM77" i="13" s="1"/>
  <c r="AK89" i="13"/>
  <c r="AM89" i="13" s="1"/>
  <c r="W97" i="13"/>
  <c r="X97" i="13" s="1"/>
  <c r="AK98" i="13"/>
  <c r="AM98" i="13" s="1"/>
  <c r="T98" i="13"/>
  <c r="V101" i="13"/>
  <c r="W101" i="13"/>
  <c r="V102" i="13"/>
  <c r="W102" i="13"/>
  <c r="X108" i="13"/>
  <c r="V111" i="13"/>
  <c r="W111" i="13"/>
  <c r="AK116" i="13"/>
  <c r="AM116" i="13" s="1"/>
  <c r="T116" i="13"/>
  <c r="V118" i="13"/>
  <c r="W118" i="13"/>
  <c r="X118" i="13" s="1"/>
  <c r="V119" i="13"/>
  <c r="W119" i="13"/>
  <c r="X121" i="13"/>
  <c r="V86" i="13"/>
  <c r="X86" i="13" s="1"/>
  <c r="T87" i="13"/>
  <c r="V88" i="13"/>
  <c r="X88" i="13" s="1"/>
  <c r="Y88" i="13" s="1"/>
  <c r="T89" i="13"/>
  <c r="V90" i="13"/>
  <c r="X90" i="13" s="1"/>
  <c r="Y90" i="13" s="1"/>
  <c r="AK99" i="13"/>
  <c r="AM99" i="13" s="1"/>
  <c r="AN99" i="13" s="1"/>
  <c r="AK102" i="13"/>
  <c r="AM102" i="13" s="1"/>
  <c r="AN102" i="13" s="1"/>
  <c r="T102" i="13"/>
  <c r="AK111" i="13"/>
  <c r="AM111" i="13" s="1"/>
  <c r="AN111" i="13" s="1"/>
  <c r="T111" i="13"/>
  <c r="AK115" i="13"/>
  <c r="AM115" i="13" s="1"/>
  <c r="T115" i="13"/>
  <c r="T119" i="13"/>
  <c r="X100" i="13"/>
  <c r="AK101" i="13"/>
  <c r="AM101" i="13" s="1"/>
  <c r="AN101" i="13" s="1"/>
  <c r="T101" i="13"/>
  <c r="X104" i="13"/>
  <c r="Y104" i="13" s="1"/>
  <c r="X113" i="13"/>
  <c r="AK114" i="13"/>
  <c r="AM114" i="13" s="1"/>
  <c r="AN114" i="13" s="1"/>
  <c r="T114" i="13"/>
  <c r="X117" i="13"/>
  <c r="AK118" i="13"/>
  <c r="AM118" i="13" s="1"/>
  <c r="T118" i="13"/>
  <c r="T120" i="13"/>
  <c r="AO35" i="13" l="1"/>
  <c r="AQ35" i="13" s="1"/>
  <c r="Y35" i="15"/>
  <c r="AO35" i="15" s="1"/>
  <c r="Y69" i="15"/>
  <c r="AO69" i="15" s="1"/>
  <c r="AO69" i="13"/>
  <c r="AO37" i="13"/>
  <c r="Y37" i="15"/>
  <c r="AO37" i="15" s="1"/>
  <c r="X102" i="13"/>
  <c r="Y102" i="13" s="1"/>
  <c r="X115" i="13"/>
  <c r="X101" i="13"/>
  <c r="X79" i="13"/>
  <c r="Y118" i="13"/>
  <c r="Y79" i="13"/>
  <c r="Y64" i="13"/>
  <c r="Y116" i="13"/>
  <c r="Y98" i="13"/>
  <c r="Y63" i="13"/>
  <c r="Y52" i="13"/>
  <c r="Y40" i="13"/>
  <c r="Y109" i="13"/>
  <c r="Y80" i="13"/>
  <c r="AO55" i="13"/>
  <c r="AQ55" i="13" s="1"/>
  <c r="Y55" i="15"/>
  <c r="AA55" i="13"/>
  <c r="AO56" i="13"/>
  <c r="Y56" i="15"/>
  <c r="AA56" i="13"/>
  <c r="Y26" i="13"/>
  <c r="AO120" i="13"/>
  <c r="AQ120" i="13" s="1"/>
  <c r="Y120" i="15"/>
  <c r="AA120" i="13"/>
  <c r="Y48" i="13"/>
  <c r="AO23" i="13"/>
  <c r="Y23" i="15"/>
  <c r="AA23" i="13"/>
  <c r="Y114" i="13"/>
  <c r="Y85" i="13"/>
  <c r="Y43" i="13"/>
  <c r="Y28" i="13"/>
  <c r="Y25" i="13"/>
  <c r="Y107" i="13"/>
  <c r="Y65" i="13"/>
  <c r="Y46" i="13"/>
  <c r="Y17" i="13"/>
  <c r="AN118" i="13"/>
  <c r="Y100" i="13"/>
  <c r="AN98" i="13"/>
  <c r="Y106" i="13"/>
  <c r="Y117" i="13"/>
  <c r="AO104" i="13"/>
  <c r="Y104" i="15"/>
  <c r="AO104" i="15" s="1"/>
  <c r="AP104" i="15" s="1"/>
  <c r="AR104" i="15" s="1"/>
  <c r="AO88" i="13"/>
  <c r="Y88" i="15"/>
  <c r="AO88" i="15" s="1"/>
  <c r="Y121" i="13"/>
  <c r="X111" i="13"/>
  <c r="Y97" i="13"/>
  <c r="AO92" i="13"/>
  <c r="Y92" i="15"/>
  <c r="AA92" i="13"/>
  <c r="AN92" i="13" s="1"/>
  <c r="AP92" i="13" s="1"/>
  <c r="AN80" i="13"/>
  <c r="AN68" i="13"/>
  <c r="Y95" i="13"/>
  <c r="Y49" i="13"/>
  <c r="AN51" i="13"/>
  <c r="AN72" i="13"/>
  <c r="AN44" i="13"/>
  <c r="AN34" i="13"/>
  <c r="AN63" i="13"/>
  <c r="AN35" i="13"/>
  <c r="AP35" i="13" s="1"/>
  <c r="AR35" i="13" s="1"/>
  <c r="Y22" i="13"/>
  <c r="AO122" i="13"/>
  <c r="Y122" i="15"/>
  <c r="AO122" i="15" s="1"/>
  <c r="AO105" i="13"/>
  <c r="Y105" i="15"/>
  <c r="AO105" i="15" s="1"/>
  <c r="Y94" i="13"/>
  <c r="Y68" i="13"/>
  <c r="AO61" i="13"/>
  <c r="Y61" i="15"/>
  <c r="AO61" i="15" s="1"/>
  <c r="AO42" i="13"/>
  <c r="Y42" i="15"/>
  <c r="AO42" i="15" s="1"/>
  <c r="AQ37" i="15"/>
  <c r="AP37" i="15"/>
  <c r="AR37" i="15" s="1"/>
  <c r="Y38" i="13"/>
  <c r="AO50" i="13"/>
  <c r="Y50" i="15"/>
  <c r="AO50" i="15" s="1"/>
  <c r="AO102" i="13"/>
  <c r="Y102" i="15"/>
  <c r="AO102" i="15" s="1"/>
  <c r="X119" i="13"/>
  <c r="Y119" i="13" s="1"/>
  <c r="Y108" i="13"/>
  <c r="Y101" i="13"/>
  <c r="Y115" i="13"/>
  <c r="AN112" i="13"/>
  <c r="AN103" i="13"/>
  <c r="AP103" i="13" s="1"/>
  <c r="AR103" i="13" s="1"/>
  <c r="Y87" i="13"/>
  <c r="Y91" i="13"/>
  <c r="Y76" i="13"/>
  <c r="Y84" i="13"/>
  <c r="Y71" i="13"/>
  <c r="Y60" i="13"/>
  <c r="Y45" i="13"/>
  <c r="Y47" i="13"/>
  <c r="Y32" i="13"/>
  <c r="Y27" i="13"/>
  <c r="Y16" i="15"/>
  <c r="AO16" i="13"/>
  <c r="Y21" i="13"/>
  <c r="Y19" i="13"/>
  <c r="AQ57" i="15"/>
  <c r="AP57" i="15"/>
  <c r="AQ73" i="15"/>
  <c r="AP73" i="15"/>
  <c r="AO54" i="13"/>
  <c r="AQ54" i="13" s="1"/>
  <c r="Y54" i="15"/>
  <c r="AO54" i="15" s="1"/>
  <c r="AN46" i="13"/>
  <c r="AO112" i="13"/>
  <c r="AQ112" i="13" s="1"/>
  <c r="Y112" i="15"/>
  <c r="AO112" i="15" s="1"/>
  <c r="AQ103" i="15"/>
  <c r="AP103" i="15"/>
  <c r="AO34" i="13"/>
  <c r="AQ34" i="13" s="1"/>
  <c r="Y34" i="15"/>
  <c r="AO34" i="15" s="1"/>
  <c r="AO62" i="13"/>
  <c r="AQ62" i="13" s="1"/>
  <c r="Y62" i="15"/>
  <c r="AO62" i="15" s="1"/>
  <c r="AO90" i="13"/>
  <c r="Y90" i="15"/>
  <c r="AO90" i="15" s="1"/>
  <c r="AP90" i="15" s="1"/>
  <c r="AR90" i="15" s="1"/>
  <c r="Y86" i="13"/>
  <c r="AN116" i="13"/>
  <c r="AN89" i="13"/>
  <c r="Y110" i="13"/>
  <c r="Y82" i="13"/>
  <c r="Y89" i="13"/>
  <c r="AO70" i="13"/>
  <c r="Y70" i="15"/>
  <c r="AA70" i="13"/>
  <c r="AN70" i="13" s="1"/>
  <c r="AP70" i="13" s="1"/>
  <c r="AR70" i="13" s="1"/>
  <c r="X99" i="13"/>
  <c r="AN56" i="13"/>
  <c r="Y41" i="13"/>
  <c r="Y67" i="13"/>
  <c r="AN43" i="13"/>
  <c r="AN62" i="13"/>
  <c r="AP62" i="13" s="1"/>
  <c r="AR62" i="13" s="1"/>
  <c r="AN52" i="13"/>
  <c r="AN40" i="13"/>
  <c r="Y31" i="13"/>
  <c r="AP59" i="13"/>
  <c r="AR59" i="13" s="1"/>
  <c r="AN59" i="13"/>
  <c r="Y29" i="13"/>
  <c r="AO24" i="13"/>
  <c r="Y24" i="15"/>
  <c r="AO24" i="15" s="1"/>
  <c r="AP23" i="13"/>
  <c r="AR23" i="13" s="1"/>
  <c r="AN23" i="13"/>
  <c r="AN93" i="13"/>
  <c r="AP93" i="13" s="1"/>
  <c r="AR93" i="13" s="1"/>
  <c r="Y74" i="13"/>
  <c r="AQ35" i="15"/>
  <c r="AP35" i="15"/>
  <c r="AO30" i="13"/>
  <c r="Y30" i="15"/>
  <c r="AO30" i="15" s="1"/>
  <c r="Y33" i="13"/>
  <c r="AQ93" i="15"/>
  <c r="AP93" i="15"/>
  <c r="AN65" i="13"/>
  <c r="Y113" i="13"/>
  <c r="AN77" i="13"/>
  <c r="AN94" i="13"/>
  <c r="AN79" i="13"/>
  <c r="Y96" i="13"/>
  <c r="V123" i="13"/>
  <c r="Y53" i="13"/>
  <c r="Y36" i="13"/>
  <c r="Y39" i="13"/>
  <c r="AN31" i="13"/>
  <c r="AN74" i="13"/>
  <c r="AN48" i="13"/>
  <c r="Y78" i="13"/>
  <c r="AN55" i="13"/>
  <c r="AP55" i="13" s="1"/>
  <c r="AR55" i="13" s="1"/>
  <c r="AN41" i="13"/>
  <c r="Y20" i="13"/>
  <c r="AN120" i="13"/>
  <c r="AP120" i="13" s="1"/>
  <c r="AR120" i="13" s="1"/>
  <c r="Y72" i="13"/>
  <c r="Y66" i="13"/>
  <c r="Y44" i="13"/>
  <c r="AN38" i="13"/>
  <c r="AA75" i="15"/>
  <c r="AN75" i="15" s="1"/>
  <c r="AO75" i="15"/>
  <c r="AQ75" i="15" s="1"/>
  <c r="AO18" i="13"/>
  <c r="AQ18" i="13" s="1"/>
  <c r="Y18" i="15"/>
  <c r="AO18" i="15" s="1"/>
  <c r="Y81" i="13"/>
  <c r="AO51" i="13"/>
  <c r="Y51" i="15"/>
  <c r="AO51" i="15" s="1"/>
  <c r="AP51" i="15" s="1"/>
  <c r="AR51" i="15" s="1"/>
  <c r="AO77" i="13"/>
  <c r="AQ77" i="13" s="1"/>
  <c r="Y77" i="15"/>
  <c r="AO77" i="15" s="1"/>
  <c r="AO58" i="13"/>
  <c r="AQ58" i="13" s="1"/>
  <c r="Y58" i="15"/>
  <c r="AA58" i="13"/>
  <c r="AN58" i="13" s="1"/>
  <c r="AP58" i="13" s="1"/>
  <c r="AR58" i="13" s="1"/>
  <c r="AQ69" i="15"/>
  <c r="AP69" i="15"/>
  <c r="AR75" i="13"/>
  <c r="AR73" i="13"/>
  <c r="AQ92" i="13"/>
  <c r="AQ56" i="13"/>
  <c r="AQ102" i="13"/>
  <c r="AP104" i="13"/>
  <c r="AR104" i="13" s="1"/>
  <c r="AR57" i="13"/>
  <c r="AQ24" i="13"/>
  <c r="AP24" i="13"/>
  <c r="AP102" i="13"/>
  <c r="T123" i="13"/>
  <c r="W123" i="13"/>
  <c r="AP90" i="13"/>
  <c r="AR90" i="13" s="1"/>
  <c r="AQ88" i="13"/>
  <c r="AP88" i="13"/>
  <c r="X83" i="13"/>
  <c r="X123" i="13" s="1"/>
  <c r="AP56" i="13"/>
  <c r="AK123" i="13"/>
  <c r="AM16" i="13"/>
  <c r="AP69" i="13" l="1"/>
  <c r="AQ69" i="13"/>
  <c r="AP112" i="13"/>
  <c r="AR112" i="13" s="1"/>
  <c r="AP51" i="13"/>
  <c r="AR51" i="13" s="1"/>
  <c r="AR93" i="15"/>
  <c r="AP34" i="13"/>
  <c r="AR34" i="13" s="1"/>
  <c r="AP77" i="13"/>
  <c r="AR77" i="13" s="1"/>
  <c r="AR35" i="15"/>
  <c r="AR103" i="15"/>
  <c r="AP37" i="13"/>
  <c r="AQ37" i="13"/>
  <c r="AP18" i="15"/>
  <c r="AQ18" i="15"/>
  <c r="AO66" i="13"/>
  <c r="Y66" i="15"/>
  <c r="AO66" i="15" s="1"/>
  <c r="AO78" i="13"/>
  <c r="Y78" i="15"/>
  <c r="AO78" i="15" s="1"/>
  <c r="AO39" i="13"/>
  <c r="Y39" i="15"/>
  <c r="AO39" i="15" s="1"/>
  <c r="AO96" i="13"/>
  <c r="Y96" i="15"/>
  <c r="AO96" i="15" s="1"/>
  <c r="AO113" i="13"/>
  <c r="Y113" i="15"/>
  <c r="AO113" i="15" s="1"/>
  <c r="AQ30" i="15"/>
  <c r="AP30" i="15"/>
  <c r="AO74" i="13"/>
  <c r="AQ74" i="13" s="1"/>
  <c r="Y74" i="15"/>
  <c r="AO74" i="15" s="1"/>
  <c r="Y99" i="13"/>
  <c r="AO89" i="13"/>
  <c r="AQ89" i="13" s="1"/>
  <c r="Y89" i="15"/>
  <c r="AO89" i="15" s="1"/>
  <c r="AO110" i="13"/>
  <c r="AP110" i="13" s="1"/>
  <c r="AR110" i="13" s="1"/>
  <c r="Y110" i="15"/>
  <c r="AO110" i="15" s="1"/>
  <c r="AP110" i="15" s="1"/>
  <c r="AR110" i="15" s="1"/>
  <c r="AQ34" i="15"/>
  <c r="AP34" i="15"/>
  <c r="AQ112" i="15"/>
  <c r="AP112" i="15"/>
  <c r="AO32" i="13"/>
  <c r="Y32" i="15"/>
  <c r="AO32" i="15" s="1"/>
  <c r="AO45" i="13"/>
  <c r="Y45" i="15"/>
  <c r="AO45" i="15" s="1"/>
  <c r="AO71" i="13"/>
  <c r="Y71" i="15"/>
  <c r="AO71" i="15" s="1"/>
  <c r="AO76" i="13"/>
  <c r="Y76" i="15"/>
  <c r="AO76" i="15" s="1"/>
  <c r="AO87" i="13"/>
  <c r="Y87" i="15"/>
  <c r="AO87" i="15" s="1"/>
  <c r="AO101" i="13"/>
  <c r="Y101" i="15"/>
  <c r="AO101" i="15" s="1"/>
  <c r="AO119" i="13"/>
  <c r="AQ119" i="13" s="1"/>
  <c r="Y119" i="15"/>
  <c r="AA119" i="13"/>
  <c r="AN119" i="13" s="1"/>
  <c r="AP119" i="13" s="1"/>
  <c r="AO38" i="13"/>
  <c r="AQ38" i="13" s="1"/>
  <c r="Y38" i="15"/>
  <c r="AO38" i="15" s="1"/>
  <c r="AQ42" i="15"/>
  <c r="AP42" i="15"/>
  <c r="AO68" i="13"/>
  <c r="AQ68" i="13" s="1"/>
  <c r="Y68" i="15"/>
  <c r="AO68" i="15" s="1"/>
  <c r="AQ105" i="15"/>
  <c r="AP105" i="15"/>
  <c r="AR105" i="15" s="1"/>
  <c r="AO121" i="13"/>
  <c r="Y121" i="15"/>
  <c r="AO121" i="15" s="1"/>
  <c r="AO106" i="13"/>
  <c r="AQ106" i="13" s="1"/>
  <c r="Y106" i="15"/>
  <c r="AA106" i="13"/>
  <c r="AN106" i="13" s="1"/>
  <c r="AP106" i="13" s="1"/>
  <c r="AR106" i="13" s="1"/>
  <c r="AO100" i="13"/>
  <c r="Y100" i="15"/>
  <c r="AO100" i="15" s="1"/>
  <c r="AO17" i="13"/>
  <c r="Y17" i="15"/>
  <c r="AO17" i="15" s="1"/>
  <c r="AO65" i="13"/>
  <c r="AQ65" i="13" s="1"/>
  <c r="Y65" i="15"/>
  <c r="AO65" i="15" s="1"/>
  <c r="AO26" i="13"/>
  <c r="AQ26" i="13" s="1"/>
  <c r="Y26" i="15"/>
  <c r="AA26" i="13"/>
  <c r="AN26" i="13" s="1"/>
  <c r="AO80" i="13"/>
  <c r="AQ80" i="13" s="1"/>
  <c r="Y80" i="15"/>
  <c r="AO80" i="15" s="1"/>
  <c r="AO40" i="13"/>
  <c r="Y40" i="15"/>
  <c r="AO40" i="15" s="1"/>
  <c r="AO63" i="13"/>
  <c r="AQ63" i="13" s="1"/>
  <c r="Y63" i="15"/>
  <c r="AO63" i="15" s="1"/>
  <c r="AO116" i="13"/>
  <c r="AQ116" i="13" s="1"/>
  <c r="Y116" i="15"/>
  <c r="AO116" i="15" s="1"/>
  <c r="AO79" i="13"/>
  <c r="AQ79" i="13" s="1"/>
  <c r="Y79" i="15"/>
  <c r="AO79" i="15" s="1"/>
  <c r="AP16" i="13"/>
  <c r="AN16" i="13"/>
  <c r="Y83" i="13"/>
  <c r="AR69" i="15"/>
  <c r="AP18" i="13"/>
  <c r="AR18" i="13" s="1"/>
  <c r="AO53" i="13"/>
  <c r="Y53" i="15"/>
  <c r="AO53" i="15" s="1"/>
  <c r="AQ30" i="13"/>
  <c r="AP30" i="13"/>
  <c r="AO29" i="13"/>
  <c r="Y29" i="15"/>
  <c r="AO29" i="15" s="1"/>
  <c r="AO31" i="13"/>
  <c r="AQ31" i="13" s="1"/>
  <c r="Y31" i="15"/>
  <c r="AO31" i="15" s="1"/>
  <c r="AO41" i="13"/>
  <c r="AQ41" i="13" s="1"/>
  <c r="Y41" i="15"/>
  <c r="AO41" i="15" s="1"/>
  <c r="AQ54" i="15"/>
  <c r="AP54" i="15"/>
  <c r="AR57" i="15"/>
  <c r="AO21" i="13"/>
  <c r="AQ21" i="13" s="1"/>
  <c r="Y21" i="15"/>
  <c r="AA21" i="13"/>
  <c r="AO16" i="15"/>
  <c r="AQ102" i="15"/>
  <c r="AP102" i="15"/>
  <c r="AQ50" i="15"/>
  <c r="AP50" i="15"/>
  <c r="AP42" i="13"/>
  <c r="AQ42" i="13"/>
  <c r="AQ105" i="13"/>
  <c r="AP105" i="13"/>
  <c r="AO22" i="13"/>
  <c r="AP22" i="13" s="1"/>
  <c r="AR22" i="13" s="1"/>
  <c r="Y22" i="15"/>
  <c r="AO22" i="15" s="1"/>
  <c r="AP22" i="15" s="1"/>
  <c r="AR22" i="15" s="1"/>
  <c r="AO97" i="13"/>
  <c r="Y97" i="15"/>
  <c r="AO97" i="15" s="1"/>
  <c r="AO25" i="13"/>
  <c r="AQ25" i="13" s="1"/>
  <c r="Y25" i="15"/>
  <c r="AA25" i="13"/>
  <c r="AN25" i="13" s="1"/>
  <c r="AO43" i="13"/>
  <c r="Y43" i="15"/>
  <c r="AO43" i="15" s="1"/>
  <c r="AO114" i="13"/>
  <c r="Y114" i="15"/>
  <c r="AO114" i="15" s="1"/>
  <c r="AA23" i="15"/>
  <c r="AN23" i="15" s="1"/>
  <c r="AO23" i="15"/>
  <c r="AA58" i="15"/>
  <c r="AN58" i="15" s="1"/>
  <c r="AO58" i="15"/>
  <c r="AQ58" i="15" s="1"/>
  <c r="AQ77" i="15"/>
  <c r="AP77" i="15"/>
  <c r="AO81" i="13"/>
  <c r="Y81" i="15"/>
  <c r="AO81" i="15" s="1"/>
  <c r="AO44" i="13"/>
  <c r="AQ44" i="13" s="1"/>
  <c r="Y44" i="15"/>
  <c r="AO44" i="15" s="1"/>
  <c r="AO72" i="13"/>
  <c r="AQ72" i="13" s="1"/>
  <c r="Y72" i="15"/>
  <c r="AO72" i="15" s="1"/>
  <c r="AO20" i="13"/>
  <c r="Y20" i="15"/>
  <c r="AO20" i="15" s="1"/>
  <c r="AO33" i="13"/>
  <c r="Y33" i="15"/>
  <c r="AO33" i="15" s="1"/>
  <c r="AA70" i="15"/>
  <c r="AN70" i="15" s="1"/>
  <c r="AO70" i="15"/>
  <c r="AO82" i="13"/>
  <c r="Y82" i="15"/>
  <c r="AO82" i="15" s="1"/>
  <c r="AO86" i="13"/>
  <c r="Y86" i="15"/>
  <c r="AO86" i="15" s="1"/>
  <c r="AQ62" i="15"/>
  <c r="AP62" i="15"/>
  <c r="AO27" i="13"/>
  <c r="AQ27" i="13" s="1"/>
  <c r="Y27" i="15"/>
  <c r="AA27" i="13"/>
  <c r="AN27" i="13" s="1"/>
  <c r="AO47" i="13"/>
  <c r="AQ47" i="13" s="1"/>
  <c r="Y47" i="15"/>
  <c r="AA47" i="13"/>
  <c r="AN47" i="13" s="1"/>
  <c r="AO60" i="13"/>
  <c r="Y60" i="15"/>
  <c r="AO60" i="15" s="1"/>
  <c r="AO84" i="13"/>
  <c r="Y84" i="15"/>
  <c r="AO84" i="15" s="1"/>
  <c r="AO91" i="13"/>
  <c r="Y91" i="15"/>
  <c r="AO91" i="15" s="1"/>
  <c r="AO115" i="13"/>
  <c r="AQ115" i="13" s="1"/>
  <c r="Y115" i="15"/>
  <c r="AA115" i="13"/>
  <c r="AN115" i="13" s="1"/>
  <c r="AO108" i="13"/>
  <c r="Y108" i="15"/>
  <c r="AO108" i="15" s="1"/>
  <c r="AP50" i="13"/>
  <c r="AR50" i="13" s="1"/>
  <c r="AQ50" i="13"/>
  <c r="AQ61" i="15"/>
  <c r="AP61" i="15"/>
  <c r="AO94" i="13"/>
  <c r="AQ94" i="13" s="1"/>
  <c r="Y94" i="15"/>
  <c r="AO94" i="15" s="1"/>
  <c r="AQ122" i="15"/>
  <c r="AP122" i="15"/>
  <c r="AO49" i="13"/>
  <c r="Y49" i="15"/>
  <c r="AO49" i="15" s="1"/>
  <c r="AO95" i="13"/>
  <c r="Y95" i="15"/>
  <c r="AO95" i="15" s="1"/>
  <c r="AQ88" i="15"/>
  <c r="AP88" i="15"/>
  <c r="AO117" i="13"/>
  <c r="Y117" i="15"/>
  <c r="AO117" i="15" s="1"/>
  <c r="AO46" i="13"/>
  <c r="AQ46" i="13" s="1"/>
  <c r="Y46" i="15"/>
  <c r="AO46" i="15" s="1"/>
  <c r="AO107" i="13"/>
  <c r="Y107" i="15"/>
  <c r="AO107" i="15" s="1"/>
  <c r="AA120" i="15"/>
  <c r="AN120" i="15" s="1"/>
  <c r="AO120" i="15"/>
  <c r="AQ120" i="15" s="1"/>
  <c r="AA55" i="15"/>
  <c r="AN55" i="15" s="1"/>
  <c r="AO55" i="15"/>
  <c r="AQ55" i="15" s="1"/>
  <c r="AO109" i="13"/>
  <c r="AQ109" i="13" s="1"/>
  <c r="Y109" i="15"/>
  <c r="AA109" i="13"/>
  <c r="AN109" i="13" s="1"/>
  <c r="AO52" i="13"/>
  <c r="Y52" i="15"/>
  <c r="AO52" i="15" s="1"/>
  <c r="AO98" i="13"/>
  <c r="AQ98" i="13" s="1"/>
  <c r="Y98" i="15"/>
  <c r="AO98" i="15" s="1"/>
  <c r="AO64" i="13"/>
  <c r="AQ64" i="13" s="1"/>
  <c r="Y64" i="15"/>
  <c r="AA64" i="13"/>
  <c r="AN64" i="13" s="1"/>
  <c r="AO118" i="13"/>
  <c r="AQ118" i="13" s="1"/>
  <c r="Y118" i="15"/>
  <c r="AO118" i="15" s="1"/>
  <c r="AP75" i="15"/>
  <c r="AR75" i="15" s="1"/>
  <c r="AO36" i="13"/>
  <c r="Y36" i="15"/>
  <c r="AO36" i="15" s="1"/>
  <c r="AQ24" i="15"/>
  <c r="AP24" i="15"/>
  <c r="AR24" i="15" s="1"/>
  <c r="AO67" i="13"/>
  <c r="Y67" i="15"/>
  <c r="AO67" i="15" s="1"/>
  <c r="AR73" i="15"/>
  <c r="AO19" i="13"/>
  <c r="Y19" i="15"/>
  <c r="AO19" i="15" s="1"/>
  <c r="Y123" i="13"/>
  <c r="AQ61" i="13"/>
  <c r="AP61" i="13"/>
  <c r="AR61" i="13" s="1"/>
  <c r="AQ122" i="13"/>
  <c r="AP122" i="13"/>
  <c r="AR122" i="13" s="1"/>
  <c r="AA92" i="15"/>
  <c r="AN92" i="15" s="1"/>
  <c r="AO92" i="15"/>
  <c r="AQ92" i="15" s="1"/>
  <c r="Y111" i="13"/>
  <c r="AO28" i="13"/>
  <c r="AQ28" i="13" s="1"/>
  <c r="Y28" i="15"/>
  <c r="AA28" i="13"/>
  <c r="AN28" i="13" s="1"/>
  <c r="AO85" i="13"/>
  <c r="Y85" i="15"/>
  <c r="AO85" i="15" s="1"/>
  <c r="AP54" i="13"/>
  <c r="AR54" i="13" s="1"/>
  <c r="AO48" i="13"/>
  <c r="AQ48" i="13" s="1"/>
  <c r="Y48" i="15"/>
  <c r="AO48" i="15" s="1"/>
  <c r="AA56" i="15"/>
  <c r="AN56" i="15" s="1"/>
  <c r="AO56" i="15"/>
  <c r="AQ56" i="15" s="1"/>
  <c r="AR92" i="13"/>
  <c r="AR56" i="13"/>
  <c r="AR102" i="13"/>
  <c r="AR24" i="13"/>
  <c r="AQ16" i="13"/>
  <c r="AM123" i="13"/>
  <c r="AR88" i="13"/>
  <c r="AR119" i="13"/>
  <c r="AP47" i="13" l="1"/>
  <c r="AR47" i="13" s="1"/>
  <c r="AR77" i="15"/>
  <c r="AR42" i="13"/>
  <c r="AR34" i="15"/>
  <c r="AR37" i="13"/>
  <c r="AR105" i="13"/>
  <c r="AR50" i="15"/>
  <c r="AR30" i="15"/>
  <c r="AR69" i="13"/>
  <c r="AR122" i="15"/>
  <c r="AR61" i="15"/>
  <c r="AP120" i="15"/>
  <c r="AR120" i="15" s="1"/>
  <c r="AR62" i="15"/>
  <c r="AR112" i="15"/>
  <c r="AA64" i="15"/>
  <c r="AN64" i="15" s="1"/>
  <c r="AO64" i="15"/>
  <c r="AQ64" i="15" s="1"/>
  <c r="AQ52" i="15"/>
  <c r="AP52" i="15"/>
  <c r="AQ49" i="13"/>
  <c r="AP49" i="13"/>
  <c r="AA115" i="15"/>
  <c r="AN115" i="15" s="1"/>
  <c r="AP115" i="15" s="1"/>
  <c r="AR115" i="15" s="1"/>
  <c r="AO115" i="15"/>
  <c r="AQ115" i="15" s="1"/>
  <c r="AQ84" i="15"/>
  <c r="AP84" i="15"/>
  <c r="AA27" i="15"/>
  <c r="AN27" i="15" s="1"/>
  <c r="AP27" i="15" s="1"/>
  <c r="AR27" i="15" s="1"/>
  <c r="AO27" i="15"/>
  <c r="AQ27" i="15" s="1"/>
  <c r="AQ86" i="15"/>
  <c r="AP86" i="15"/>
  <c r="AQ20" i="15"/>
  <c r="AP20" i="15"/>
  <c r="AQ44" i="15"/>
  <c r="AP44" i="15"/>
  <c r="AR44" i="15" s="1"/>
  <c r="AQ43" i="15"/>
  <c r="AP43" i="15"/>
  <c r="AA21" i="15"/>
  <c r="AO21" i="15"/>
  <c r="AQ21" i="15" s="1"/>
  <c r="AQ40" i="13"/>
  <c r="AP40" i="13"/>
  <c r="AA26" i="15"/>
  <c r="AN26" i="15" s="1"/>
  <c r="AO26" i="15"/>
  <c r="AQ26" i="15" s="1"/>
  <c r="AP17" i="15"/>
  <c r="AQ17" i="15"/>
  <c r="AP121" i="13"/>
  <c r="AQ121" i="13"/>
  <c r="AQ101" i="15"/>
  <c r="AP101" i="15"/>
  <c r="AQ76" i="15"/>
  <c r="AP76" i="15"/>
  <c r="AR76" i="15" s="1"/>
  <c r="AQ45" i="15"/>
  <c r="AP45" i="15"/>
  <c r="AO99" i="13"/>
  <c r="Y99" i="15"/>
  <c r="AO99" i="15" s="1"/>
  <c r="AQ96" i="15"/>
  <c r="AP96" i="15"/>
  <c r="AQ78" i="15"/>
  <c r="AP78" i="15"/>
  <c r="AR78" i="15" s="1"/>
  <c r="AP65" i="13"/>
  <c r="AR65" i="13" s="1"/>
  <c r="AP68" i="13"/>
  <c r="AR68" i="13" s="1"/>
  <c r="AP46" i="13"/>
  <c r="AR46" i="13" s="1"/>
  <c r="AP98" i="13"/>
  <c r="AR98" i="13" s="1"/>
  <c r="AA28" i="15"/>
  <c r="AN28" i="15" s="1"/>
  <c r="AO28" i="15"/>
  <c r="AQ28" i="15" s="1"/>
  <c r="AP19" i="13"/>
  <c r="AQ19" i="13"/>
  <c r="AP56" i="15"/>
  <c r="AR56" i="15" s="1"/>
  <c r="AP85" i="15"/>
  <c r="AQ85" i="15"/>
  <c r="AP92" i="15"/>
  <c r="AR92" i="15" s="1"/>
  <c r="AQ118" i="15"/>
  <c r="AP118" i="15"/>
  <c r="AQ52" i="13"/>
  <c r="AP52" i="13"/>
  <c r="AR52" i="13" s="1"/>
  <c r="AQ107" i="15"/>
  <c r="AP107" i="15"/>
  <c r="AQ117" i="15"/>
  <c r="AP117" i="15"/>
  <c r="AR117" i="15" s="1"/>
  <c r="AQ95" i="15"/>
  <c r="AP95" i="15"/>
  <c r="AQ108" i="15"/>
  <c r="AP108" i="15"/>
  <c r="AR108" i="15" s="1"/>
  <c r="AP84" i="13"/>
  <c r="AQ84" i="13"/>
  <c r="AA47" i="15"/>
  <c r="AN47" i="15" s="1"/>
  <c r="AO47" i="15"/>
  <c r="AQ47" i="15" s="1"/>
  <c r="AQ86" i="13"/>
  <c r="AP86" i="13"/>
  <c r="AP70" i="15"/>
  <c r="AR70" i="15" s="1"/>
  <c r="AQ20" i="13"/>
  <c r="AP20" i="13"/>
  <c r="AP23" i="15"/>
  <c r="AR23" i="15" s="1"/>
  <c r="AQ43" i="13"/>
  <c r="AP43" i="13"/>
  <c r="AR43" i="13" s="1"/>
  <c r="AQ97" i="15"/>
  <c r="AP97" i="15"/>
  <c r="AQ41" i="15"/>
  <c r="AP41" i="15"/>
  <c r="AQ29" i="15"/>
  <c r="AP29" i="15"/>
  <c r="AQ53" i="15"/>
  <c r="AP53" i="15"/>
  <c r="AO83" i="13"/>
  <c r="Y83" i="15"/>
  <c r="AO83" i="15" s="1"/>
  <c r="AQ79" i="15"/>
  <c r="AP79" i="15"/>
  <c r="AQ63" i="15"/>
  <c r="AP63" i="15"/>
  <c r="AQ80" i="15"/>
  <c r="AP80" i="15"/>
  <c r="AP17" i="13"/>
  <c r="AR17" i="13" s="1"/>
  <c r="AQ17" i="13"/>
  <c r="AA106" i="15"/>
  <c r="AN106" i="15" s="1"/>
  <c r="AO106" i="15"/>
  <c r="AQ106" i="15" s="1"/>
  <c r="AR42" i="15"/>
  <c r="AP101" i="13"/>
  <c r="AQ101" i="13"/>
  <c r="AP76" i="13"/>
  <c r="AQ76" i="13"/>
  <c r="AP45" i="13"/>
  <c r="AQ45" i="13"/>
  <c r="AQ96" i="13"/>
  <c r="AP96" i="13"/>
  <c r="AQ78" i="13"/>
  <c r="AP78" i="13"/>
  <c r="AR78" i="13" s="1"/>
  <c r="AR18" i="15"/>
  <c r="AP79" i="13"/>
  <c r="AR79" i="13" s="1"/>
  <c r="AP72" i="13"/>
  <c r="AR72" i="13" s="1"/>
  <c r="AP116" i="13"/>
  <c r="AR116" i="13" s="1"/>
  <c r="AP89" i="13"/>
  <c r="AR89" i="13" s="1"/>
  <c r="AQ67" i="15"/>
  <c r="AP67" i="15"/>
  <c r="AQ36" i="15"/>
  <c r="AP36" i="15"/>
  <c r="AR36" i="15" s="1"/>
  <c r="AQ98" i="15"/>
  <c r="AP98" i="15"/>
  <c r="AP109" i="13"/>
  <c r="AR109" i="13" s="1"/>
  <c r="AP55" i="15"/>
  <c r="AR55" i="15" s="1"/>
  <c r="AP107" i="13"/>
  <c r="AQ107" i="13"/>
  <c r="AQ117" i="13"/>
  <c r="AP117" i="13"/>
  <c r="AR117" i="13" s="1"/>
  <c r="AQ95" i="13"/>
  <c r="AP95" i="13"/>
  <c r="AQ108" i="13"/>
  <c r="AP108" i="13"/>
  <c r="AR108" i="13" s="1"/>
  <c r="AQ91" i="15"/>
  <c r="AP91" i="15"/>
  <c r="AQ60" i="15"/>
  <c r="AP60" i="15"/>
  <c r="AR60" i="15" s="1"/>
  <c r="AQ82" i="15"/>
  <c r="AP82" i="15"/>
  <c r="AQ33" i="15"/>
  <c r="AP33" i="15"/>
  <c r="AR33" i="15" s="1"/>
  <c r="AQ72" i="15"/>
  <c r="AP72" i="15"/>
  <c r="AQ81" i="15"/>
  <c r="AP81" i="15"/>
  <c r="AR81" i="15" s="1"/>
  <c r="AP114" i="15"/>
  <c r="AQ114" i="15"/>
  <c r="AP25" i="13"/>
  <c r="AR25" i="13" s="1"/>
  <c r="AP97" i="13"/>
  <c r="AR97" i="13" s="1"/>
  <c r="AQ97" i="13"/>
  <c r="AP16" i="15"/>
  <c r="AQ16" i="15"/>
  <c r="AQ29" i="13"/>
  <c r="AP29" i="13"/>
  <c r="AQ53" i="13"/>
  <c r="AP53" i="13"/>
  <c r="AQ65" i="15"/>
  <c r="AP65" i="15"/>
  <c r="AQ100" i="15"/>
  <c r="AP100" i="15"/>
  <c r="AA119" i="15"/>
  <c r="AN119" i="15" s="1"/>
  <c r="AO119" i="15"/>
  <c r="AQ119" i="15" s="1"/>
  <c r="AQ87" i="15"/>
  <c r="AP87" i="15"/>
  <c r="AQ71" i="15"/>
  <c r="AP71" i="15"/>
  <c r="AQ32" i="15"/>
  <c r="AP32" i="15"/>
  <c r="AP89" i="15"/>
  <c r="AQ89" i="15"/>
  <c r="AQ74" i="15"/>
  <c r="AP74" i="15"/>
  <c r="AQ113" i="15"/>
  <c r="AP113" i="15"/>
  <c r="AQ39" i="15"/>
  <c r="AP39" i="15"/>
  <c r="AQ66" i="15"/>
  <c r="AP66" i="15"/>
  <c r="AP80" i="13"/>
  <c r="AR80" i="13" s="1"/>
  <c r="AP48" i="13"/>
  <c r="AR48" i="13" s="1"/>
  <c r="AP38" i="13"/>
  <c r="AR38" i="13" s="1"/>
  <c r="AP31" i="13"/>
  <c r="AR31" i="13" s="1"/>
  <c r="AP94" i="13"/>
  <c r="AR94" i="13" s="1"/>
  <c r="AQ48" i="15"/>
  <c r="AP48" i="15"/>
  <c r="AP85" i="13"/>
  <c r="AR85" i="13" s="1"/>
  <c r="AQ85" i="13"/>
  <c r="AO111" i="13"/>
  <c r="AO123" i="13" s="1"/>
  <c r="Y111" i="15"/>
  <c r="AO111" i="15" s="1"/>
  <c r="AP28" i="13"/>
  <c r="AR28" i="13" s="1"/>
  <c r="AQ19" i="15"/>
  <c r="AP19" i="15"/>
  <c r="AR19" i="15" s="1"/>
  <c r="AP67" i="13"/>
  <c r="AQ67" i="13"/>
  <c r="AP36" i="13"/>
  <c r="AQ36" i="13"/>
  <c r="AP64" i="13"/>
  <c r="AR64" i="13" s="1"/>
  <c r="AA109" i="15"/>
  <c r="AN109" i="15" s="1"/>
  <c r="AP109" i="15" s="1"/>
  <c r="AR109" i="15" s="1"/>
  <c r="AO109" i="15"/>
  <c r="AQ109" i="15" s="1"/>
  <c r="AQ46" i="15"/>
  <c r="AP46" i="15"/>
  <c r="AR88" i="15"/>
  <c r="AQ49" i="15"/>
  <c r="AP49" i="15"/>
  <c r="AR49" i="15" s="1"/>
  <c r="AQ94" i="15"/>
  <c r="AP94" i="15"/>
  <c r="AP115" i="13"/>
  <c r="AR115" i="13" s="1"/>
  <c r="AP91" i="13"/>
  <c r="AQ91" i="13"/>
  <c r="AQ60" i="13"/>
  <c r="AP60" i="13"/>
  <c r="AP27" i="13"/>
  <c r="AR27" i="13" s="1"/>
  <c r="AQ82" i="13"/>
  <c r="AP82" i="13"/>
  <c r="AP33" i="13"/>
  <c r="AQ33" i="13"/>
  <c r="AP81" i="13"/>
  <c r="AQ81" i="13"/>
  <c r="AP58" i="15"/>
  <c r="AR58" i="15" s="1"/>
  <c r="AP114" i="13"/>
  <c r="AQ114" i="13"/>
  <c r="AA25" i="15"/>
  <c r="AN25" i="15" s="1"/>
  <c r="AP25" i="15" s="1"/>
  <c r="AR25" i="15" s="1"/>
  <c r="AO25" i="15"/>
  <c r="AQ25" i="15" s="1"/>
  <c r="AR102" i="15"/>
  <c r="AA123" i="13"/>
  <c r="AN21" i="13"/>
  <c r="AP21" i="13" s="1"/>
  <c r="AR21" i="13" s="1"/>
  <c r="AR54" i="15"/>
  <c r="AQ31" i="15"/>
  <c r="AP31" i="15"/>
  <c r="AR30" i="13"/>
  <c r="AQ116" i="15"/>
  <c r="AP116" i="15"/>
  <c r="AR116" i="15" s="1"/>
  <c r="AQ40" i="15"/>
  <c r="AP40" i="15"/>
  <c r="AP26" i="13"/>
  <c r="AR26" i="13" s="1"/>
  <c r="AP100" i="13"/>
  <c r="AQ100" i="13"/>
  <c r="AQ121" i="15"/>
  <c r="AP121" i="15"/>
  <c r="AQ68" i="15"/>
  <c r="AP68" i="15"/>
  <c r="AQ38" i="15"/>
  <c r="AP38" i="15"/>
  <c r="AP87" i="13"/>
  <c r="AQ87" i="13"/>
  <c r="AQ71" i="13"/>
  <c r="AP71" i="13"/>
  <c r="AQ32" i="13"/>
  <c r="AP32" i="13"/>
  <c r="AP113" i="13"/>
  <c r="AR113" i="13" s="1"/>
  <c r="AQ113" i="13"/>
  <c r="AP39" i="13"/>
  <c r="AQ39" i="13"/>
  <c r="AQ66" i="13"/>
  <c r="AP66" i="13"/>
  <c r="AP63" i="13"/>
  <c r="AR63" i="13" s="1"/>
  <c r="AP118" i="13"/>
  <c r="AR118" i="13" s="1"/>
  <c r="AP44" i="13"/>
  <c r="AR44" i="13" s="1"/>
  <c r="AP41" i="13"/>
  <c r="AR41" i="13" s="1"/>
  <c r="AP74" i="13"/>
  <c r="AR74" i="13" s="1"/>
  <c r="AR16" i="13"/>
  <c r="AR87" i="13" l="1"/>
  <c r="AR100" i="13"/>
  <c r="AR114" i="13"/>
  <c r="AR91" i="13"/>
  <c r="AR39" i="13"/>
  <c r="AR95" i="13"/>
  <c r="AR86" i="13"/>
  <c r="AR40" i="13"/>
  <c r="AR40" i="15"/>
  <c r="AR82" i="13"/>
  <c r="AR94" i="15"/>
  <c r="AR96" i="13"/>
  <c r="AP119" i="15"/>
  <c r="AR119" i="15" s="1"/>
  <c r="AP106" i="15"/>
  <c r="AR106" i="15" s="1"/>
  <c r="AP64" i="15"/>
  <c r="AR64" i="15" s="1"/>
  <c r="AR89" i="15"/>
  <c r="AR72" i="15"/>
  <c r="AR82" i="15"/>
  <c r="AR91" i="15"/>
  <c r="AR98" i="15"/>
  <c r="AR67" i="15"/>
  <c r="AR97" i="15"/>
  <c r="AR95" i="15"/>
  <c r="AR107" i="15"/>
  <c r="AR118" i="15"/>
  <c r="AR85" i="15"/>
  <c r="AR96" i="15"/>
  <c r="AR45" i="15"/>
  <c r="AR101" i="15"/>
  <c r="AR43" i="15"/>
  <c r="AR20" i="15"/>
  <c r="AN123" i="13"/>
  <c r="AR66" i="13"/>
  <c r="AR71" i="13"/>
  <c r="AR38" i="15"/>
  <c r="AR121" i="15"/>
  <c r="AR33" i="13"/>
  <c r="AR60" i="13"/>
  <c r="AR36" i="13"/>
  <c r="AR39" i="15"/>
  <c r="AR74" i="15"/>
  <c r="AR32" i="15"/>
  <c r="AR87" i="15"/>
  <c r="AR100" i="15"/>
  <c r="AR53" i="13"/>
  <c r="AR76" i="13"/>
  <c r="AR80" i="15"/>
  <c r="AR79" i="15"/>
  <c r="AR53" i="15"/>
  <c r="AR41" i="15"/>
  <c r="AR20" i="13"/>
  <c r="AR84" i="13"/>
  <c r="AP28" i="15"/>
  <c r="AR28" i="15" s="1"/>
  <c r="AR17" i="15"/>
  <c r="AR52" i="15"/>
  <c r="AR16" i="15"/>
  <c r="AQ99" i="15"/>
  <c r="AP99" i="15"/>
  <c r="AR99" i="15" s="1"/>
  <c r="AO123" i="15"/>
  <c r="AR32" i="13"/>
  <c r="AR68" i="15"/>
  <c r="AR31" i="15"/>
  <c r="AR81" i="13"/>
  <c r="AR46" i="15"/>
  <c r="AR67" i="13"/>
  <c r="AQ111" i="15"/>
  <c r="AP111" i="15"/>
  <c r="AR111" i="15" s="1"/>
  <c r="AR48" i="15"/>
  <c r="AR66" i="15"/>
  <c r="AR113" i="15"/>
  <c r="AR71" i="15"/>
  <c r="AR65" i="15"/>
  <c r="AR29" i="13"/>
  <c r="AR114" i="15"/>
  <c r="AR107" i="13"/>
  <c r="AR45" i="13"/>
  <c r="AR101" i="13"/>
  <c r="AR63" i="15"/>
  <c r="AQ83" i="15"/>
  <c r="AQ123" i="15" s="1"/>
  <c r="AP83" i="15"/>
  <c r="AR29" i="15"/>
  <c r="Y123" i="15"/>
  <c r="AP47" i="15"/>
  <c r="AR47" i="15" s="1"/>
  <c r="AR19" i="13"/>
  <c r="AP99" i="13"/>
  <c r="AQ99" i="13"/>
  <c r="AR121" i="13"/>
  <c r="AP26" i="15"/>
  <c r="AR26" i="15" s="1"/>
  <c r="AN21" i="15"/>
  <c r="AA123" i="15"/>
  <c r="AR86" i="15"/>
  <c r="AR84" i="15"/>
  <c r="AR49" i="13"/>
  <c r="AP111" i="13"/>
  <c r="AQ111" i="13"/>
  <c r="AP83" i="13"/>
  <c r="AR83" i="13" s="1"/>
  <c r="AQ83" i="13"/>
  <c r="AO4" i="12"/>
  <c r="AQ123" i="13" l="1"/>
  <c r="AR83" i="15"/>
  <c r="AP123" i="13"/>
  <c r="AR111" i="13"/>
  <c r="AP21" i="15"/>
  <c r="AN123" i="15"/>
  <c r="AR99" i="13"/>
  <c r="AR123" i="13" s="1"/>
  <c r="AG123" i="12"/>
  <c r="AD123" i="12"/>
  <c r="AA123" i="12"/>
  <c r="O123" i="12"/>
  <c r="N123" i="12"/>
  <c r="M123" i="12"/>
  <c r="AO5" i="12"/>
  <c r="AO3" i="12"/>
  <c r="AO2" i="12"/>
  <c r="Q97" i="12"/>
  <c r="A19" i="12"/>
  <c r="AR21" i="15" l="1"/>
  <c r="AR123" i="15" s="1"/>
  <c r="AP123" i="15"/>
  <c r="Q120" i="12"/>
  <c r="R120" i="12"/>
  <c r="AJ120" i="12" s="1"/>
  <c r="AL120" i="12" s="1"/>
  <c r="S120" i="12"/>
  <c r="AC119" i="12"/>
  <c r="AC120" i="12"/>
  <c r="AF120" i="12"/>
  <c r="AF119" i="12"/>
  <c r="S119" i="12"/>
  <c r="R119" i="12"/>
  <c r="P119" i="12"/>
  <c r="Q119" i="12"/>
  <c r="L119" i="12"/>
  <c r="W119" i="12" s="1"/>
  <c r="L120" i="12"/>
  <c r="V120" i="12" s="1"/>
  <c r="K119" i="12"/>
  <c r="U119" i="12" s="1"/>
  <c r="K120" i="12"/>
  <c r="U120" i="12" s="1"/>
  <c r="AC23" i="12"/>
  <c r="AF23" i="12"/>
  <c r="S23" i="12"/>
  <c r="R23" i="12"/>
  <c r="Q23" i="12"/>
  <c r="AJ23" i="12" s="1"/>
  <c r="AL23" i="12" s="1"/>
  <c r="L23" i="12"/>
  <c r="W23" i="12" s="1"/>
  <c r="K23" i="12"/>
  <c r="U23" i="12" s="1"/>
  <c r="AI25" i="12"/>
  <c r="AF27" i="12"/>
  <c r="AF21" i="12"/>
  <c r="AC21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52" i="12"/>
  <c r="AI53" i="12"/>
  <c r="AI54" i="12"/>
  <c r="AI55" i="12"/>
  <c r="AI56" i="12"/>
  <c r="AI57" i="12"/>
  <c r="AI58" i="12"/>
  <c r="AI59" i="12"/>
  <c r="AI60" i="12"/>
  <c r="AI61" i="12"/>
  <c r="AI62" i="12"/>
  <c r="AI63" i="12"/>
  <c r="AI64" i="12"/>
  <c r="AI65" i="12"/>
  <c r="AI66" i="12"/>
  <c r="AI67" i="12"/>
  <c r="AI68" i="12"/>
  <c r="AI69" i="12"/>
  <c r="AI70" i="12"/>
  <c r="AI71" i="12"/>
  <c r="AI72" i="12"/>
  <c r="AI73" i="12"/>
  <c r="AI74" i="12"/>
  <c r="AI75" i="12"/>
  <c r="AI76" i="12"/>
  <c r="AI77" i="12"/>
  <c r="AI78" i="12"/>
  <c r="AI79" i="12"/>
  <c r="AI80" i="12"/>
  <c r="AI81" i="12"/>
  <c r="AI82" i="12"/>
  <c r="AI83" i="12"/>
  <c r="AI84" i="12"/>
  <c r="AI85" i="12"/>
  <c r="AI86" i="12"/>
  <c r="AI87" i="12"/>
  <c r="AI88" i="12"/>
  <c r="AI89" i="12"/>
  <c r="AI90" i="12"/>
  <c r="AI91" i="12"/>
  <c r="AI92" i="12"/>
  <c r="AI93" i="12"/>
  <c r="AI94" i="12"/>
  <c r="AI95" i="12"/>
  <c r="AI96" i="12"/>
  <c r="AI97" i="12"/>
  <c r="AI98" i="12"/>
  <c r="AI99" i="12"/>
  <c r="AI100" i="12"/>
  <c r="AI101" i="12"/>
  <c r="AI102" i="12"/>
  <c r="AI103" i="12"/>
  <c r="AI104" i="12"/>
  <c r="AI105" i="12"/>
  <c r="AI106" i="12"/>
  <c r="AI107" i="12"/>
  <c r="AI108" i="12"/>
  <c r="AI109" i="12"/>
  <c r="AI110" i="12"/>
  <c r="AI111" i="12"/>
  <c r="AI112" i="12"/>
  <c r="AI113" i="12"/>
  <c r="AI114" i="12"/>
  <c r="AI115" i="12"/>
  <c r="AI116" i="12"/>
  <c r="AI117" i="12"/>
  <c r="AI118" i="12"/>
  <c r="AI121" i="12"/>
  <c r="AI122" i="12"/>
  <c r="AF24" i="12"/>
  <c r="AF25" i="12"/>
  <c r="AF26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71" i="12"/>
  <c r="AF72" i="12"/>
  <c r="AF73" i="12"/>
  <c r="AF74" i="12"/>
  <c r="AF75" i="12"/>
  <c r="AF76" i="12"/>
  <c r="AF77" i="12"/>
  <c r="AF78" i="12"/>
  <c r="AF79" i="12"/>
  <c r="AF80" i="12"/>
  <c r="AF81" i="12"/>
  <c r="AF82" i="12"/>
  <c r="AF83" i="12"/>
  <c r="AF84" i="12"/>
  <c r="AF85" i="12"/>
  <c r="AF86" i="12"/>
  <c r="AF87" i="12"/>
  <c r="AF88" i="12"/>
  <c r="AF89" i="12"/>
  <c r="AF90" i="12"/>
  <c r="AF91" i="12"/>
  <c r="AF92" i="12"/>
  <c r="AF93" i="12"/>
  <c r="AF94" i="12"/>
  <c r="AF95" i="12"/>
  <c r="AF96" i="12"/>
  <c r="AF97" i="12"/>
  <c r="AF98" i="12"/>
  <c r="AF99" i="12"/>
  <c r="AF100" i="12"/>
  <c r="AF101" i="12"/>
  <c r="AF102" i="12"/>
  <c r="AF103" i="12"/>
  <c r="AF104" i="12"/>
  <c r="AF105" i="12"/>
  <c r="AF106" i="12"/>
  <c r="AF107" i="12"/>
  <c r="AF108" i="12"/>
  <c r="AF109" i="12"/>
  <c r="AF110" i="12"/>
  <c r="AF111" i="12"/>
  <c r="AF112" i="12"/>
  <c r="AF113" i="12"/>
  <c r="AF114" i="12"/>
  <c r="AF115" i="12"/>
  <c r="AF116" i="12"/>
  <c r="AF117" i="12"/>
  <c r="AF118" i="12"/>
  <c r="AF121" i="12"/>
  <c r="AF122" i="12"/>
  <c r="AC27" i="12"/>
  <c r="AC28" i="12"/>
  <c r="AC29" i="12"/>
  <c r="AC30" i="12"/>
  <c r="AC31" i="12"/>
  <c r="AC32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AC47" i="12"/>
  <c r="AC48" i="12"/>
  <c r="AC49" i="12"/>
  <c r="AC50" i="12"/>
  <c r="AC51" i="12"/>
  <c r="AC52" i="12"/>
  <c r="AC53" i="12"/>
  <c r="AC54" i="12"/>
  <c r="AC55" i="12"/>
  <c r="AC56" i="12"/>
  <c r="AC57" i="12"/>
  <c r="AC58" i="12"/>
  <c r="AC59" i="12"/>
  <c r="AC60" i="12"/>
  <c r="AC61" i="12"/>
  <c r="AC62" i="12"/>
  <c r="AC63" i="12"/>
  <c r="AC64" i="12"/>
  <c r="AC65" i="12"/>
  <c r="AC66" i="12"/>
  <c r="AC67" i="12"/>
  <c r="AC68" i="12"/>
  <c r="AC69" i="12"/>
  <c r="AC70" i="12"/>
  <c r="AC71" i="12"/>
  <c r="AC72" i="12"/>
  <c r="AC73" i="12"/>
  <c r="AC74" i="12"/>
  <c r="AC75" i="12"/>
  <c r="AC76" i="12"/>
  <c r="AC77" i="12"/>
  <c r="AC78" i="12"/>
  <c r="AC79" i="12"/>
  <c r="AC80" i="12"/>
  <c r="AC81" i="12"/>
  <c r="AC82" i="12"/>
  <c r="AC83" i="12"/>
  <c r="AC84" i="12"/>
  <c r="AC85" i="12"/>
  <c r="AC86" i="12"/>
  <c r="AC87" i="12"/>
  <c r="AC88" i="12"/>
  <c r="AC89" i="12"/>
  <c r="AC90" i="12"/>
  <c r="AC91" i="12"/>
  <c r="AC92" i="12"/>
  <c r="AC93" i="12"/>
  <c r="AC94" i="12"/>
  <c r="AC95" i="12"/>
  <c r="AC96" i="12"/>
  <c r="AC97" i="12"/>
  <c r="AC98" i="12"/>
  <c r="AC99" i="12"/>
  <c r="AC100" i="12"/>
  <c r="AC101" i="12"/>
  <c r="AC102" i="12"/>
  <c r="AC103" i="12"/>
  <c r="AC104" i="12"/>
  <c r="AC105" i="12"/>
  <c r="AC106" i="12"/>
  <c r="AC107" i="12"/>
  <c r="AC108" i="12"/>
  <c r="AC109" i="12"/>
  <c r="AC110" i="12"/>
  <c r="AC111" i="12"/>
  <c r="AC112" i="12"/>
  <c r="AC113" i="12"/>
  <c r="AC114" i="12"/>
  <c r="AC115" i="12"/>
  <c r="AC116" i="12"/>
  <c r="AC117" i="12"/>
  <c r="AC118" i="12"/>
  <c r="AC121" i="12"/>
  <c r="AC122" i="12"/>
  <c r="S122" i="12"/>
  <c r="R122" i="12"/>
  <c r="Q122" i="12"/>
  <c r="P122" i="12"/>
  <c r="L122" i="12"/>
  <c r="W122" i="12" s="1"/>
  <c r="K122" i="12"/>
  <c r="U122" i="12" s="1"/>
  <c r="S121" i="12"/>
  <c r="R121" i="12"/>
  <c r="Q121" i="12"/>
  <c r="P121" i="12"/>
  <c r="L121" i="12"/>
  <c r="W121" i="12" s="1"/>
  <c r="K121" i="12"/>
  <c r="U121" i="12" s="1"/>
  <c r="T120" i="12" l="1"/>
  <c r="T121" i="12"/>
  <c r="AJ119" i="12"/>
  <c r="AL119" i="12" s="1"/>
  <c r="V119" i="12"/>
  <c r="X119" i="12" s="1"/>
  <c r="V121" i="12"/>
  <c r="T122" i="12"/>
  <c r="T119" i="12"/>
  <c r="W120" i="12"/>
  <c r="X120" i="12" s="1"/>
  <c r="T23" i="12"/>
  <c r="V23" i="12"/>
  <c r="X23" i="12" s="1"/>
  <c r="V122" i="12"/>
  <c r="AJ122" i="12"/>
  <c r="AL122" i="12" s="1"/>
  <c r="AM122" i="12" s="1"/>
  <c r="X121" i="12"/>
  <c r="AN121" i="12" s="1"/>
  <c r="AP121" i="12" s="1"/>
  <c r="AJ121" i="12"/>
  <c r="AL121" i="12" s="1"/>
  <c r="AM121" i="12" s="1"/>
  <c r="K82" i="12"/>
  <c r="U82" i="12" s="1"/>
  <c r="L82" i="12"/>
  <c r="W82" i="12" s="1"/>
  <c r="P82" i="12"/>
  <c r="Q82" i="12"/>
  <c r="R82" i="12"/>
  <c r="S82" i="12"/>
  <c r="X122" i="12" l="1"/>
  <c r="AN122" i="12" s="1"/>
  <c r="AN23" i="12"/>
  <c r="Z23" i="12"/>
  <c r="AM23" i="12" s="1"/>
  <c r="AO23" i="12" s="1"/>
  <c r="AQ23" i="12" s="1"/>
  <c r="AN120" i="12"/>
  <c r="Z120" i="12"/>
  <c r="AM120" i="12" s="1"/>
  <c r="AN119" i="12"/>
  <c r="AP119" i="12" s="1"/>
  <c r="Z119" i="12"/>
  <c r="AM119" i="12" s="1"/>
  <c r="AO119" i="12" s="1"/>
  <c r="AQ119" i="12" s="1"/>
  <c r="V82" i="12"/>
  <c r="AP120" i="12"/>
  <c r="AO121" i="12"/>
  <c r="AQ121" i="12" s="1"/>
  <c r="T82" i="12"/>
  <c r="AJ82" i="12"/>
  <c r="AL82" i="12" s="1"/>
  <c r="AM82" i="12" s="1"/>
  <c r="X82" i="12"/>
  <c r="AN82" i="12" s="1"/>
  <c r="AP82" i="12" s="1"/>
  <c r="AO120" i="12" l="1"/>
  <c r="AP122" i="12"/>
  <c r="AO122" i="12"/>
  <c r="AQ120" i="12"/>
  <c r="AO82" i="12"/>
  <c r="AQ82" i="12" s="1"/>
  <c r="AQ122" i="12" l="1"/>
  <c r="S21" i="12"/>
  <c r="R21" i="12"/>
  <c r="Q21" i="12"/>
  <c r="P21" i="12"/>
  <c r="L21" i="12"/>
  <c r="W21" i="12" s="1"/>
  <c r="K21" i="12"/>
  <c r="U21" i="12" s="1"/>
  <c r="S89" i="12"/>
  <c r="R89" i="12"/>
  <c r="Q89" i="12"/>
  <c r="P89" i="12"/>
  <c r="L89" i="12"/>
  <c r="W89" i="12" s="1"/>
  <c r="K89" i="12"/>
  <c r="U89" i="12" s="1"/>
  <c r="AJ21" i="12" l="1"/>
  <c r="AL21" i="12" s="1"/>
  <c r="T89" i="12"/>
  <c r="V21" i="12"/>
  <c r="X21" i="12" s="1"/>
  <c r="T21" i="12"/>
  <c r="V89" i="12"/>
  <c r="X89" i="12" s="1"/>
  <c r="AN89" i="12" s="1"/>
  <c r="AP89" i="12" s="1"/>
  <c r="AJ89" i="12"/>
  <c r="AL89" i="12" s="1"/>
  <c r="AM89" i="12" s="1"/>
  <c r="AN21" i="12" l="1"/>
  <c r="Z21" i="12"/>
  <c r="AM21" i="12"/>
  <c r="AO21" i="12" s="1"/>
  <c r="AQ21" i="12" s="1"/>
  <c r="AO89" i="12"/>
  <c r="AQ89" i="12" s="1"/>
  <c r="AP21" i="12"/>
  <c r="S62" i="12" l="1"/>
  <c r="R62" i="12"/>
  <c r="Q62" i="12"/>
  <c r="P62" i="12"/>
  <c r="L62" i="12"/>
  <c r="W62" i="12" s="1"/>
  <c r="K62" i="12"/>
  <c r="U62" i="12" s="1"/>
  <c r="S57" i="12"/>
  <c r="R57" i="12"/>
  <c r="Q57" i="12"/>
  <c r="P57" i="12"/>
  <c r="L57" i="12"/>
  <c r="W57" i="12" s="1"/>
  <c r="K57" i="12"/>
  <c r="U57" i="12" s="1"/>
  <c r="T62" i="12" l="1"/>
  <c r="V62" i="12"/>
  <c r="X62" i="12" s="1"/>
  <c r="AN62" i="12" s="1"/>
  <c r="AP62" i="12" s="1"/>
  <c r="AJ62" i="12"/>
  <c r="AL62" i="12" s="1"/>
  <c r="AM62" i="12" s="1"/>
  <c r="T57" i="12"/>
  <c r="V57" i="12"/>
  <c r="X57" i="12" s="1"/>
  <c r="AN57" i="12" s="1"/>
  <c r="AP57" i="12" s="1"/>
  <c r="AJ57" i="12"/>
  <c r="AL57" i="12" s="1"/>
  <c r="AM57" i="12" s="1"/>
  <c r="S44" i="12"/>
  <c r="R44" i="12"/>
  <c r="Q44" i="12"/>
  <c r="P44" i="12"/>
  <c r="L44" i="12"/>
  <c r="K44" i="12"/>
  <c r="U44" i="12" s="1"/>
  <c r="S102" i="12"/>
  <c r="R102" i="12"/>
  <c r="Q102" i="12"/>
  <c r="P102" i="12"/>
  <c r="L102" i="12"/>
  <c r="W102" i="12" s="1"/>
  <c r="K102" i="12"/>
  <c r="U102" i="12" s="1"/>
  <c r="W44" i="12" l="1"/>
  <c r="V44" i="12"/>
  <c r="T44" i="12"/>
  <c r="AO62" i="12"/>
  <c r="AQ62" i="12" s="1"/>
  <c r="AO57" i="12"/>
  <c r="AQ57" i="12" s="1"/>
  <c r="AJ44" i="12"/>
  <c r="AL44" i="12" s="1"/>
  <c r="AM44" i="12" s="1"/>
  <c r="T102" i="12"/>
  <c r="V102" i="12"/>
  <c r="X102" i="12" s="1"/>
  <c r="AN102" i="12" s="1"/>
  <c r="AP102" i="12" s="1"/>
  <c r="AJ102" i="12"/>
  <c r="AL102" i="12" s="1"/>
  <c r="AM102" i="12" s="1"/>
  <c r="X44" i="12" l="1"/>
  <c r="AN44" i="12" s="1"/>
  <c r="AP44" i="12" s="1"/>
  <c r="AO102" i="12"/>
  <c r="AQ102" i="12" s="1"/>
  <c r="AO44" i="12" l="1"/>
  <c r="AQ44" i="12" s="1"/>
  <c r="AI26" i="12"/>
  <c r="AI123" i="12" s="1"/>
  <c r="S118" i="12" l="1"/>
  <c r="R118" i="12"/>
  <c r="Q118" i="12"/>
  <c r="P118" i="12"/>
  <c r="L118" i="12"/>
  <c r="K118" i="12"/>
  <c r="U118" i="12" s="1"/>
  <c r="S117" i="12"/>
  <c r="R117" i="12"/>
  <c r="Q117" i="12"/>
  <c r="P117" i="12"/>
  <c r="L117" i="12"/>
  <c r="W117" i="12" s="1"/>
  <c r="K117" i="12"/>
  <c r="U117" i="12" s="1"/>
  <c r="S116" i="12"/>
  <c r="R116" i="12"/>
  <c r="Q116" i="12"/>
  <c r="P116" i="12"/>
  <c r="L116" i="12"/>
  <c r="K116" i="12"/>
  <c r="U116" i="12" s="1"/>
  <c r="S115" i="12"/>
  <c r="R115" i="12"/>
  <c r="Q115" i="12"/>
  <c r="P115" i="12"/>
  <c r="L115" i="12"/>
  <c r="W115" i="12" s="1"/>
  <c r="K115" i="12"/>
  <c r="U115" i="12" s="1"/>
  <c r="S114" i="12"/>
  <c r="R114" i="12"/>
  <c r="Q114" i="12"/>
  <c r="P114" i="12"/>
  <c r="L114" i="12"/>
  <c r="V114" i="12" s="1"/>
  <c r="K114" i="12"/>
  <c r="U114" i="12" s="1"/>
  <c r="S113" i="12"/>
  <c r="R113" i="12"/>
  <c r="Q113" i="12"/>
  <c r="P113" i="12"/>
  <c r="L113" i="12"/>
  <c r="W113" i="12" s="1"/>
  <c r="K113" i="12"/>
  <c r="U113" i="12" s="1"/>
  <c r="S112" i="12"/>
  <c r="R112" i="12"/>
  <c r="Q112" i="12"/>
  <c r="P112" i="12"/>
  <c r="L112" i="12"/>
  <c r="K112" i="12"/>
  <c r="U112" i="12" s="1"/>
  <c r="S111" i="12"/>
  <c r="R111" i="12"/>
  <c r="Q111" i="12"/>
  <c r="P111" i="12"/>
  <c r="L111" i="12"/>
  <c r="W111" i="12" s="1"/>
  <c r="K111" i="12"/>
  <c r="U111" i="12" s="1"/>
  <c r="S110" i="12"/>
  <c r="R110" i="12"/>
  <c r="Q110" i="12"/>
  <c r="P110" i="12"/>
  <c r="L110" i="12"/>
  <c r="K110" i="12"/>
  <c r="U110" i="12" s="1"/>
  <c r="S109" i="12"/>
  <c r="R109" i="12"/>
  <c r="Q109" i="12"/>
  <c r="P109" i="12"/>
  <c r="L109" i="12"/>
  <c r="K109" i="12"/>
  <c r="U109" i="12" s="1"/>
  <c r="S108" i="12"/>
  <c r="R108" i="12"/>
  <c r="Q108" i="12"/>
  <c r="P108" i="12"/>
  <c r="L108" i="12"/>
  <c r="K108" i="12"/>
  <c r="U108" i="12" s="1"/>
  <c r="S107" i="12"/>
  <c r="R107" i="12"/>
  <c r="Q107" i="12"/>
  <c r="P107" i="12"/>
  <c r="L107" i="12"/>
  <c r="W107" i="12" s="1"/>
  <c r="K107" i="12"/>
  <c r="U107" i="12" s="1"/>
  <c r="S106" i="12"/>
  <c r="R106" i="12"/>
  <c r="Q106" i="12"/>
  <c r="P106" i="12"/>
  <c r="L106" i="12"/>
  <c r="K106" i="12"/>
  <c r="U106" i="12" s="1"/>
  <c r="S105" i="12"/>
  <c r="R105" i="12"/>
  <c r="Q105" i="12"/>
  <c r="P105" i="12"/>
  <c r="L105" i="12"/>
  <c r="K105" i="12"/>
  <c r="U105" i="12" s="1"/>
  <c r="S104" i="12"/>
  <c r="R104" i="12"/>
  <c r="Q104" i="12"/>
  <c r="P104" i="12"/>
  <c r="L104" i="12"/>
  <c r="K104" i="12"/>
  <c r="U104" i="12" s="1"/>
  <c r="S103" i="12"/>
  <c r="R103" i="12"/>
  <c r="Q103" i="12"/>
  <c r="P103" i="12"/>
  <c r="L103" i="12"/>
  <c r="V103" i="12" s="1"/>
  <c r="K103" i="12"/>
  <c r="U103" i="12" s="1"/>
  <c r="S101" i="12"/>
  <c r="R101" i="12"/>
  <c r="Q101" i="12"/>
  <c r="P101" i="12"/>
  <c r="L101" i="12"/>
  <c r="W101" i="12" s="1"/>
  <c r="K101" i="12"/>
  <c r="U101" i="12" s="1"/>
  <c r="S100" i="12"/>
  <c r="R100" i="12"/>
  <c r="Q100" i="12"/>
  <c r="P100" i="12"/>
  <c r="L100" i="12"/>
  <c r="W100" i="12" s="1"/>
  <c r="K100" i="12"/>
  <c r="U100" i="12" s="1"/>
  <c r="S99" i="12"/>
  <c r="R99" i="12"/>
  <c r="Q99" i="12"/>
  <c r="P99" i="12"/>
  <c r="L99" i="12"/>
  <c r="K99" i="12"/>
  <c r="U99" i="12" s="1"/>
  <c r="S98" i="12"/>
  <c r="R98" i="12"/>
  <c r="Q98" i="12"/>
  <c r="P98" i="12"/>
  <c r="L98" i="12"/>
  <c r="W98" i="12" s="1"/>
  <c r="K98" i="12"/>
  <c r="U98" i="12" s="1"/>
  <c r="S97" i="12"/>
  <c r="R97" i="12"/>
  <c r="P97" i="12"/>
  <c r="L97" i="12"/>
  <c r="K97" i="12"/>
  <c r="U97" i="12" s="1"/>
  <c r="S96" i="12"/>
  <c r="R96" i="12"/>
  <c r="Q96" i="12"/>
  <c r="AJ96" i="12" s="1"/>
  <c r="P96" i="12"/>
  <c r="L96" i="12"/>
  <c r="W96" i="12" s="1"/>
  <c r="K96" i="12"/>
  <c r="U96" i="12" s="1"/>
  <c r="S95" i="12"/>
  <c r="R95" i="12"/>
  <c r="Q95" i="12"/>
  <c r="P95" i="12"/>
  <c r="L95" i="12"/>
  <c r="W95" i="12" s="1"/>
  <c r="K95" i="12"/>
  <c r="U95" i="12" s="1"/>
  <c r="S94" i="12"/>
  <c r="R94" i="12"/>
  <c r="Q94" i="12"/>
  <c r="P94" i="12"/>
  <c r="L94" i="12"/>
  <c r="K94" i="12"/>
  <c r="U94" i="12" s="1"/>
  <c r="S93" i="12"/>
  <c r="R93" i="12"/>
  <c r="Q93" i="12"/>
  <c r="P93" i="12"/>
  <c r="L93" i="12"/>
  <c r="K93" i="12"/>
  <c r="U93" i="12" s="1"/>
  <c r="S92" i="12"/>
  <c r="R92" i="12"/>
  <c r="Q92" i="12"/>
  <c r="P92" i="12"/>
  <c r="L92" i="12"/>
  <c r="W92" i="12" s="1"/>
  <c r="K92" i="12"/>
  <c r="U92" i="12" s="1"/>
  <c r="S91" i="12"/>
  <c r="R91" i="12"/>
  <c r="Q91" i="12"/>
  <c r="P91" i="12"/>
  <c r="L91" i="12"/>
  <c r="W91" i="12" s="1"/>
  <c r="K91" i="12"/>
  <c r="U91" i="12" s="1"/>
  <c r="S90" i="12"/>
  <c r="R90" i="12"/>
  <c r="Q90" i="12"/>
  <c r="P90" i="12"/>
  <c r="L90" i="12"/>
  <c r="W90" i="12" s="1"/>
  <c r="K90" i="12"/>
  <c r="U90" i="12" s="1"/>
  <c r="S88" i="12"/>
  <c r="R88" i="12"/>
  <c r="Q88" i="12"/>
  <c r="P88" i="12"/>
  <c r="L88" i="12"/>
  <c r="W88" i="12" s="1"/>
  <c r="K88" i="12"/>
  <c r="U88" i="12" s="1"/>
  <c r="S87" i="12"/>
  <c r="R87" i="12"/>
  <c r="Q87" i="12"/>
  <c r="P87" i="12"/>
  <c r="L87" i="12"/>
  <c r="W87" i="12" s="1"/>
  <c r="K87" i="12"/>
  <c r="U87" i="12" s="1"/>
  <c r="S86" i="12"/>
  <c r="R86" i="12"/>
  <c r="Q86" i="12"/>
  <c r="P86" i="12"/>
  <c r="L86" i="12"/>
  <c r="K86" i="12"/>
  <c r="U86" i="12" s="1"/>
  <c r="S85" i="12"/>
  <c r="R85" i="12"/>
  <c r="Q85" i="12"/>
  <c r="P85" i="12"/>
  <c r="L85" i="12"/>
  <c r="W85" i="12" s="1"/>
  <c r="K85" i="12"/>
  <c r="U85" i="12" s="1"/>
  <c r="Q84" i="12"/>
  <c r="P84" i="12"/>
  <c r="L84" i="12"/>
  <c r="V84" i="12" s="1"/>
  <c r="K84" i="12"/>
  <c r="U84" i="12" s="1"/>
  <c r="S83" i="12"/>
  <c r="R83" i="12"/>
  <c r="Q83" i="12"/>
  <c r="P83" i="12"/>
  <c r="L83" i="12"/>
  <c r="K83" i="12"/>
  <c r="U83" i="12" s="1"/>
  <c r="S81" i="12"/>
  <c r="R81" i="12"/>
  <c r="Q81" i="12"/>
  <c r="P81" i="12"/>
  <c r="L81" i="12"/>
  <c r="W81" i="12" s="1"/>
  <c r="K81" i="12"/>
  <c r="U81" i="12" s="1"/>
  <c r="S80" i="12"/>
  <c r="R80" i="12"/>
  <c r="Q80" i="12"/>
  <c r="P80" i="12"/>
  <c r="L80" i="12"/>
  <c r="W80" i="12" s="1"/>
  <c r="K80" i="12"/>
  <c r="U80" i="12" s="1"/>
  <c r="S79" i="12"/>
  <c r="R79" i="12"/>
  <c r="Q79" i="12"/>
  <c r="P79" i="12"/>
  <c r="L79" i="12"/>
  <c r="V79" i="12" s="1"/>
  <c r="K79" i="12"/>
  <c r="U79" i="12" s="1"/>
  <c r="S78" i="12"/>
  <c r="R78" i="12"/>
  <c r="Q78" i="12"/>
  <c r="P78" i="12"/>
  <c r="L78" i="12"/>
  <c r="V78" i="12" s="1"/>
  <c r="K78" i="12"/>
  <c r="U78" i="12" s="1"/>
  <c r="Q77" i="12"/>
  <c r="AJ77" i="12" s="1"/>
  <c r="AL77" i="12" s="1"/>
  <c r="AM77" i="12" s="1"/>
  <c r="P77" i="12"/>
  <c r="K77" i="12"/>
  <c r="U77" i="12" s="1"/>
  <c r="X77" i="12" s="1"/>
  <c r="S76" i="12"/>
  <c r="R76" i="12"/>
  <c r="Q76" i="12"/>
  <c r="P76" i="12"/>
  <c r="L76" i="12"/>
  <c r="K76" i="12"/>
  <c r="U76" i="12" s="1"/>
  <c r="S75" i="12"/>
  <c r="R75" i="12"/>
  <c r="Q75" i="12"/>
  <c r="P75" i="12"/>
  <c r="L75" i="12"/>
  <c r="K75" i="12"/>
  <c r="U75" i="12" s="1"/>
  <c r="S74" i="12"/>
  <c r="R74" i="12"/>
  <c r="Q74" i="12"/>
  <c r="P74" i="12"/>
  <c r="L74" i="12"/>
  <c r="W74" i="12" s="1"/>
  <c r="K74" i="12"/>
  <c r="U74" i="12" s="1"/>
  <c r="S73" i="12"/>
  <c r="R73" i="12"/>
  <c r="Q73" i="12"/>
  <c r="P73" i="12"/>
  <c r="L73" i="12"/>
  <c r="K73" i="12"/>
  <c r="U73" i="12" s="1"/>
  <c r="S72" i="12"/>
  <c r="R72" i="12"/>
  <c r="Q72" i="12"/>
  <c r="P72" i="12"/>
  <c r="L72" i="12"/>
  <c r="W72" i="12" s="1"/>
  <c r="K72" i="12"/>
  <c r="U72" i="12" s="1"/>
  <c r="S71" i="12"/>
  <c r="R71" i="12"/>
  <c r="Q71" i="12"/>
  <c r="P71" i="12"/>
  <c r="L71" i="12"/>
  <c r="V71" i="12" s="1"/>
  <c r="K71" i="12"/>
  <c r="U71" i="12" s="1"/>
  <c r="A71" i="12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S70" i="12"/>
  <c r="R70" i="12"/>
  <c r="Q70" i="12"/>
  <c r="P70" i="12"/>
  <c r="L70" i="12"/>
  <c r="W70" i="12" s="1"/>
  <c r="K70" i="12"/>
  <c r="U70" i="12" s="1"/>
  <c r="S69" i="12"/>
  <c r="R69" i="12"/>
  <c r="Q69" i="12"/>
  <c r="P69" i="12"/>
  <c r="L69" i="12"/>
  <c r="W69" i="12" s="1"/>
  <c r="K69" i="12"/>
  <c r="U69" i="12" s="1"/>
  <c r="S68" i="12"/>
  <c r="R68" i="12"/>
  <c r="Q68" i="12"/>
  <c r="P68" i="12"/>
  <c r="L68" i="12"/>
  <c r="W68" i="12" s="1"/>
  <c r="K68" i="12"/>
  <c r="U68" i="12" s="1"/>
  <c r="S67" i="12"/>
  <c r="R67" i="12"/>
  <c r="Q67" i="12"/>
  <c r="P67" i="12"/>
  <c r="L67" i="12"/>
  <c r="V67" i="12" s="1"/>
  <c r="K67" i="12"/>
  <c r="U67" i="12" s="1"/>
  <c r="S66" i="12"/>
  <c r="R66" i="12"/>
  <c r="Q66" i="12"/>
  <c r="P66" i="12"/>
  <c r="L66" i="12"/>
  <c r="W66" i="12" s="1"/>
  <c r="K66" i="12"/>
  <c r="U66" i="12" s="1"/>
  <c r="A66" i="12"/>
  <c r="S65" i="12"/>
  <c r="R65" i="12"/>
  <c r="Q65" i="12"/>
  <c r="P65" i="12"/>
  <c r="L65" i="12"/>
  <c r="K65" i="12"/>
  <c r="U65" i="12" s="1"/>
  <c r="S64" i="12"/>
  <c r="R64" i="12"/>
  <c r="Q64" i="12"/>
  <c r="P64" i="12"/>
  <c r="L64" i="12"/>
  <c r="W64" i="12" s="1"/>
  <c r="K64" i="12"/>
  <c r="U64" i="12" s="1"/>
  <c r="S63" i="12"/>
  <c r="R63" i="12"/>
  <c r="Q63" i="12"/>
  <c r="P63" i="12"/>
  <c r="L63" i="12"/>
  <c r="K63" i="12"/>
  <c r="U63" i="12" s="1"/>
  <c r="S61" i="12"/>
  <c r="R61" i="12"/>
  <c r="Q61" i="12"/>
  <c r="P61" i="12"/>
  <c r="L61" i="12"/>
  <c r="W61" i="12" s="1"/>
  <c r="K61" i="12"/>
  <c r="U61" i="12" s="1"/>
  <c r="S60" i="12"/>
  <c r="R60" i="12"/>
  <c r="Q60" i="12"/>
  <c r="P60" i="12"/>
  <c r="L60" i="12"/>
  <c r="W60" i="12" s="1"/>
  <c r="K60" i="12"/>
  <c r="U60" i="12" s="1"/>
  <c r="Q59" i="12"/>
  <c r="P59" i="12"/>
  <c r="L59" i="12"/>
  <c r="K59" i="12"/>
  <c r="U59" i="12" s="1"/>
  <c r="X59" i="12" s="1"/>
  <c r="AN59" i="12" s="1"/>
  <c r="A59" i="12"/>
  <c r="S58" i="12"/>
  <c r="R58" i="12"/>
  <c r="Q58" i="12"/>
  <c r="P58" i="12"/>
  <c r="L58" i="12"/>
  <c r="V58" i="12" s="1"/>
  <c r="K58" i="12"/>
  <c r="U58" i="12" s="1"/>
  <c r="S56" i="12"/>
  <c r="R56" i="12"/>
  <c r="Q56" i="12"/>
  <c r="P56" i="12"/>
  <c r="L56" i="12"/>
  <c r="K56" i="12"/>
  <c r="U56" i="12" s="1"/>
  <c r="S55" i="12"/>
  <c r="R55" i="12"/>
  <c r="Q55" i="12"/>
  <c r="P55" i="12"/>
  <c r="L55" i="12"/>
  <c r="V55" i="12" s="1"/>
  <c r="K55" i="12"/>
  <c r="U55" i="12" s="1"/>
  <c r="A55" i="12"/>
  <c r="S54" i="12"/>
  <c r="R54" i="12"/>
  <c r="Q54" i="12"/>
  <c r="P54" i="12"/>
  <c r="L54" i="12"/>
  <c r="K54" i="12"/>
  <c r="U54" i="12" s="1"/>
  <c r="S53" i="12"/>
  <c r="R53" i="12"/>
  <c r="Q53" i="12"/>
  <c r="P53" i="12"/>
  <c r="L53" i="12"/>
  <c r="K53" i="12"/>
  <c r="U53" i="12" s="1"/>
  <c r="A53" i="12"/>
  <c r="S52" i="12"/>
  <c r="R52" i="12"/>
  <c r="Q52" i="12"/>
  <c r="P52" i="12"/>
  <c r="L52" i="12"/>
  <c r="V52" i="12" s="1"/>
  <c r="K52" i="12"/>
  <c r="U52" i="12" s="1"/>
  <c r="W51" i="12"/>
  <c r="V51" i="12"/>
  <c r="S51" i="12"/>
  <c r="R51" i="12"/>
  <c r="Q51" i="12"/>
  <c r="P51" i="12"/>
  <c r="K51" i="12"/>
  <c r="U51" i="12" s="1"/>
  <c r="A51" i="12"/>
  <c r="S50" i="12"/>
  <c r="R50" i="12"/>
  <c r="Q50" i="12"/>
  <c r="P50" i="12"/>
  <c r="L50" i="12"/>
  <c r="K50" i="12"/>
  <c r="U50" i="12" s="1"/>
  <c r="S49" i="12"/>
  <c r="R49" i="12"/>
  <c r="Q49" i="12"/>
  <c r="P49" i="12"/>
  <c r="L49" i="12"/>
  <c r="K49" i="12"/>
  <c r="U49" i="12" s="1"/>
  <c r="S48" i="12"/>
  <c r="R48" i="12"/>
  <c r="Q48" i="12"/>
  <c r="P48" i="12"/>
  <c r="L48" i="12"/>
  <c r="K48" i="12"/>
  <c r="U48" i="12" s="1"/>
  <c r="S47" i="12"/>
  <c r="R47" i="12"/>
  <c r="Q47" i="12"/>
  <c r="P47" i="12"/>
  <c r="L47" i="12"/>
  <c r="K47" i="12"/>
  <c r="U47" i="12" s="1"/>
  <c r="S46" i="12"/>
  <c r="R46" i="12"/>
  <c r="Q46" i="12"/>
  <c r="P46" i="12"/>
  <c r="L46" i="12"/>
  <c r="K46" i="12"/>
  <c r="U46" i="12" s="1"/>
  <c r="S45" i="12"/>
  <c r="R45" i="12"/>
  <c r="Q45" i="12"/>
  <c r="P45" i="12"/>
  <c r="L45" i="12"/>
  <c r="K45" i="12"/>
  <c r="U45" i="12" s="1"/>
  <c r="S43" i="12"/>
  <c r="R43" i="12"/>
  <c r="Q43" i="12"/>
  <c r="P43" i="12"/>
  <c r="L43" i="12"/>
  <c r="V43" i="12" s="1"/>
  <c r="K43" i="12"/>
  <c r="U43" i="12" s="1"/>
  <c r="S42" i="12"/>
  <c r="R42" i="12"/>
  <c r="Q42" i="12"/>
  <c r="P42" i="12"/>
  <c r="L42" i="12"/>
  <c r="K42" i="12"/>
  <c r="U42" i="12" s="1"/>
  <c r="S41" i="12"/>
  <c r="R41" i="12"/>
  <c r="Q41" i="12"/>
  <c r="P41" i="12"/>
  <c r="L41" i="12"/>
  <c r="K41" i="12"/>
  <c r="U41" i="12" s="1"/>
  <c r="S40" i="12"/>
  <c r="R40" i="12"/>
  <c r="Q40" i="12"/>
  <c r="P40" i="12"/>
  <c r="L40" i="12"/>
  <c r="K40" i="12"/>
  <c r="U40" i="12" s="1"/>
  <c r="S39" i="12"/>
  <c r="R39" i="12"/>
  <c r="Q39" i="12"/>
  <c r="P39" i="12"/>
  <c r="L39" i="12"/>
  <c r="K39" i="12"/>
  <c r="U39" i="12" s="1"/>
  <c r="S38" i="12"/>
  <c r="R38" i="12"/>
  <c r="Q38" i="12"/>
  <c r="P38" i="12"/>
  <c r="L38" i="12"/>
  <c r="K38" i="12"/>
  <c r="U38" i="12" s="1"/>
  <c r="A38" i="12"/>
  <c r="S37" i="12"/>
  <c r="R37" i="12"/>
  <c r="Q37" i="12"/>
  <c r="P37" i="12"/>
  <c r="L37" i="12"/>
  <c r="W37" i="12" s="1"/>
  <c r="K37" i="12"/>
  <c r="U37" i="12" s="1"/>
  <c r="S36" i="12"/>
  <c r="R36" i="12"/>
  <c r="Q36" i="12"/>
  <c r="P36" i="12"/>
  <c r="L36" i="12"/>
  <c r="K36" i="12"/>
  <c r="U36" i="12" s="1"/>
  <c r="S35" i="12"/>
  <c r="R35" i="12"/>
  <c r="Q35" i="12"/>
  <c r="P35" i="12"/>
  <c r="L35" i="12"/>
  <c r="K35" i="12"/>
  <c r="U35" i="12" s="1"/>
  <c r="S34" i="12"/>
  <c r="R34" i="12"/>
  <c r="Q34" i="12"/>
  <c r="P34" i="12"/>
  <c r="L34" i="12"/>
  <c r="K34" i="12"/>
  <c r="U34" i="12" s="1"/>
  <c r="S33" i="12"/>
  <c r="R33" i="12"/>
  <c r="Q33" i="12"/>
  <c r="P33" i="12"/>
  <c r="L33" i="12"/>
  <c r="K33" i="12"/>
  <c r="U33" i="12" s="1"/>
  <c r="A33" i="12"/>
  <c r="S32" i="12"/>
  <c r="R32" i="12"/>
  <c r="Q32" i="12"/>
  <c r="P32" i="12"/>
  <c r="L32" i="12"/>
  <c r="V32" i="12" s="1"/>
  <c r="K32" i="12"/>
  <c r="U32" i="12" s="1"/>
  <c r="S31" i="12"/>
  <c r="R31" i="12"/>
  <c r="Q31" i="12"/>
  <c r="P31" i="12"/>
  <c r="L31" i="12"/>
  <c r="W31" i="12" s="1"/>
  <c r="K31" i="12"/>
  <c r="U31" i="12" s="1"/>
  <c r="S30" i="12"/>
  <c r="R30" i="12"/>
  <c r="Q30" i="12"/>
  <c r="P30" i="12"/>
  <c r="L30" i="12"/>
  <c r="V30" i="12" s="1"/>
  <c r="K30" i="12"/>
  <c r="U30" i="12" s="1"/>
  <c r="Q29" i="12"/>
  <c r="T29" i="12" s="1"/>
  <c r="P29" i="12"/>
  <c r="L29" i="12"/>
  <c r="W29" i="12" s="1"/>
  <c r="K29" i="12"/>
  <c r="U29" i="12" s="1"/>
  <c r="S28" i="12"/>
  <c r="R28" i="12"/>
  <c r="Q28" i="12"/>
  <c r="P28" i="12"/>
  <c r="L28" i="12"/>
  <c r="W28" i="12" s="1"/>
  <c r="K28" i="12"/>
  <c r="U28" i="12" s="1"/>
  <c r="S27" i="12"/>
  <c r="R27" i="12"/>
  <c r="Q27" i="12"/>
  <c r="P27" i="12"/>
  <c r="L27" i="12"/>
  <c r="W27" i="12" s="1"/>
  <c r="K27" i="12"/>
  <c r="U27" i="12" s="1"/>
  <c r="AC26" i="12"/>
  <c r="AC123" i="12" s="1"/>
  <c r="S26" i="12"/>
  <c r="R26" i="12"/>
  <c r="Q26" i="12"/>
  <c r="P26" i="12"/>
  <c r="L26" i="12"/>
  <c r="W26" i="12" s="1"/>
  <c r="K26" i="12"/>
  <c r="U26" i="12" s="1"/>
  <c r="S25" i="12"/>
  <c r="R25" i="12"/>
  <c r="Q25" i="12"/>
  <c r="P25" i="12"/>
  <c r="L25" i="12"/>
  <c r="W25" i="12" s="1"/>
  <c r="K25" i="12"/>
  <c r="U25" i="12" s="1"/>
  <c r="A25" i="12"/>
  <c r="S24" i="12"/>
  <c r="R24" i="12"/>
  <c r="Q24" i="12"/>
  <c r="P24" i="12"/>
  <c r="L24" i="12"/>
  <c r="W24" i="12" s="1"/>
  <c r="K24" i="12"/>
  <c r="U24" i="12" s="1"/>
  <c r="AF22" i="12"/>
  <c r="AF123" i="12" s="1"/>
  <c r="S22" i="12"/>
  <c r="R22" i="12"/>
  <c r="Q22" i="12"/>
  <c r="P22" i="12"/>
  <c r="L22" i="12"/>
  <c r="V22" i="12" s="1"/>
  <c r="K22" i="12"/>
  <c r="U22" i="12" s="1"/>
  <c r="S20" i="12"/>
  <c r="R20" i="12"/>
  <c r="Q20" i="12"/>
  <c r="P20" i="12"/>
  <c r="L20" i="12"/>
  <c r="W20" i="12" s="1"/>
  <c r="K20" i="12"/>
  <c r="U20" i="12" s="1"/>
  <c r="S19" i="12"/>
  <c r="R19" i="12"/>
  <c r="Q19" i="12"/>
  <c r="P19" i="12"/>
  <c r="L19" i="12"/>
  <c r="W19" i="12" s="1"/>
  <c r="K19" i="12"/>
  <c r="U19" i="12" s="1"/>
  <c r="S18" i="12"/>
  <c r="R18" i="12"/>
  <c r="Q18" i="12"/>
  <c r="P18" i="12"/>
  <c r="L18" i="12"/>
  <c r="V18" i="12" s="1"/>
  <c r="K18" i="12"/>
  <c r="U18" i="12" s="1"/>
  <c r="S17" i="12"/>
  <c r="R17" i="12"/>
  <c r="Q17" i="12"/>
  <c r="P17" i="12"/>
  <c r="L17" i="12"/>
  <c r="W17" i="12" s="1"/>
  <c r="K17" i="12"/>
  <c r="U17" i="12" s="1"/>
  <c r="A17" i="12"/>
  <c r="S16" i="12"/>
  <c r="R16" i="12"/>
  <c r="Q16" i="12"/>
  <c r="P16" i="12"/>
  <c r="L16" i="12"/>
  <c r="W16" i="12" s="1"/>
  <c r="K16" i="12"/>
  <c r="U16" i="12" s="1"/>
  <c r="U15" i="12"/>
  <c r="V15" i="12" s="1"/>
  <c r="W15" i="12" s="1"/>
  <c r="X15" i="12" s="1"/>
  <c r="Y15" i="12" s="1"/>
  <c r="AA15" i="12" s="1"/>
  <c r="AB15" i="12" s="1"/>
  <c r="AC15" i="12" s="1"/>
  <c r="AD15" i="12" s="1"/>
  <c r="AE15" i="12" s="1"/>
  <c r="AF15" i="12" s="1"/>
  <c r="AG15" i="12" s="1"/>
  <c r="AH15" i="12" s="1"/>
  <c r="AI15" i="12" s="1"/>
  <c r="AJ15" i="12" s="1"/>
  <c r="AK15" i="12" s="1"/>
  <c r="AL15" i="12" s="1"/>
  <c r="AM15" i="12" s="1"/>
  <c r="AN15" i="12" s="1"/>
  <c r="AO15" i="12" s="1"/>
  <c r="AP15" i="12" s="1"/>
  <c r="AQ15" i="12" s="1"/>
  <c r="M15" i="12"/>
  <c r="N15" i="12" s="1"/>
  <c r="O15" i="12" s="1"/>
  <c r="P15" i="12" s="1"/>
  <c r="Q15" i="12" s="1"/>
  <c r="R15" i="12" s="1"/>
  <c r="G15" i="12"/>
  <c r="B15" i="12"/>
  <c r="Q123" i="12" l="1"/>
  <c r="AJ16" i="12"/>
  <c r="S123" i="12"/>
  <c r="AL16" i="12"/>
  <c r="AM16" i="12" s="1"/>
  <c r="R123" i="12"/>
  <c r="U123" i="12"/>
  <c r="P123" i="12"/>
  <c r="AJ61" i="12"/>
  <c r="AL61" i="12" s="1"/>
  <c r="AM61" i="12" s="1"/>
  <c r="AN77" i="12"/>
  <c r="AP77" i="12" s="1"/>
  <c r="AJ78" i="12"/>
  <c r="AL78" i="12" s="1"/>
  <c r="AM78" i="12" s="1"/>
  <c r="W43" i="12"/>
  <c r="X43" i="12" s="1"/>
  <c r="T28" i="12"/>
  <c r="AJ49" i="12"/>
  <c r="AL49" i="12" s="1"/>
  <c r="AM49" i="12" s="1"/>
  <c r="AJ51" i="12"/>
  <c r="AL51" i="12" s="1"/>
  <c r="AM51" i="12" s="1"/>
  <c r="AJ52" i="12"/>
  <c r="AL52" i="12" s="1"/>
  <c r="AM52" i="12" s="1"/>
  <c r="AJ64" i="12"/>
  <c r="AL64" i="12" s="1"/>
  <c r="AJ67" i="12"/>
  <c r="AL67" i="12" s="1"/>
  <c r="AM67" i="12" s="1"/>
  <c r="T81" i="12"/>
  <c r="AJ63" i="12"/>
  <c r="AL63" i="12" s="1"/>
  <c r="AM63" i="12" s="1"/>
  <c r="W84" i="12"/>
  <c r="X84" i="12" s="1"/>
  <c r="T85" i="12"/>
  <c r="AJ86" i="12"/>
  <c r="AL86" i="12" s="1"/>
  <c r="AM86" i="12" s="1"/>
  <c r="AJ97" i="12"/>
  <c r="AL97" i="12" s="1"/>
  <c r="AM97" i="12" s="1"/>
  <c r="AJ106" i="12"/>
  <c r="AL106" i="12" s="1"/>
  <c r="V85" i="12"/>
  <c r="X85" i="12" s="1"/>
  <c r="AJ33" i="12"/>
  <c r="AL33" i="12" s="1"/>
  <c r="AM33" i="12" s="1"/>
  <c r="AJ112" i="12"/>
  <c r="AL112" i="12" s="1"/>
  <c r="AM112" i="12" s="1"/>
  <c r="AJ32" i="12"/>
  <c r="AL32" i="12" s="1"/>
  <c r="AM32" i="12" s="1"/>
  <c r="T45" i="12"/>
  <c r="AJ46" i="12"/>
  <c r="AL46" i="12" s="1"/>
  <c r="AM46" i="12" s="1"/>
  <c r="T47" i="12"/>
  <c r="T106" i="12"/>
  <c r="V31" i="12"/>
  <c r="X31" i="12" s="1"/>
  <c r="AJ29" i="12"/>
  <c r="AL29" i="12" s="1"/>
  <c r="AM29" i="12" s="1"/>
  <c r="T31" i="12"/>
  <c r="T65" i="12"/>
  <c r="V70" i="12"/>
  <c r="X70" i="12" s="1"/>
  <c r="V74" i="12"/>
  <c r="X74" i="12" s="1"/>
  <c r="T76" i="12"/>
  <c r="V92" i="12"/>
  <c r="X92" i="12" s="1"/>
  <c r="Z92" i="12" s="1"/>
  <c r="T95" i="12"/>
  <c r="AJ48" i="12"/>
  <c r="AL48" i="12" s="1"/>
  <c r="AM48" i="12" s="1"/>
  <c r="AJ70" i="12"/>
  <c r="AL70" i="12" s="1"/>
  <c r="AJ118" i="12"/>
  <c r="AL118" i="12" s="1"/>
  <c r="AM118" i="12" s="1"/>
  <c r="T16" i="12"/>
  <c r="V60" i="12"/>
  <c r="X60" i="12" s="1"/>
  <c r="V66" i="12"/>
  <c r="X66" i="12" s="1"/>
  <c r="W71" i="12"/>
  <c r="X71" i="12" s="1"/>
  <c r="AN71" i="12" s="1"/>
  <c r="AP71" i="12" s="1"/>
  <c r="AJ45" i="12"/>
  <c r="AL45" i="12" s="1"/>
  <c r="AM45" i="12" s="1"/>
  <c r="T46" i="12"/>
  <c r="T48" i="12"/>
  <c r="T53" i="12"/>
  <c r="T58" i="12"/>
  <c r="AJ60" i="12"/>
  <c r="AL60" i="12" s="1"/>
  <c r="AM60" i="12" s="1"/>
  <c r="V68" i="12"/>
  <c r="X68" i="12" s="1"/>
  <c r="T69" i="12"/>
  <c r="W79" i="12"/>
  <c r="X79" i="12" s="1"/>
  <c r="V80" i="12"/>
  <c r="X80" i="12" s="1"/>
  <c r="V90" i="12"/>
  <c r="X90" i="12" s="1"/>
  <c r="T34" i="12"/>
  <c r="AJ39" i="12"/>
  <c r="AL39" i="12" s="1"/>
  <c r="AM39" i="12" s="1"/>
  <c r="W55" i="12"/>
  <c r="X55" i="12" s="1"/>
  <c r="Z55" i="12" s="1"/>
  <c r="W58" i="12"/>
  <c r="X58" i="12" s="1"/>
  <c r="Z58" i="12" s="1"/>
  <c r="V91" i="12"/>
  <c r="X91" i="12" s="1"/>
  <c r="V101" i="12"/>
  <c r="X101" i="12" s="1"/>
  <c r="AJ27" i="12"/>
  <c r="AL27" i="12" s="1"/>
  <c r="AJ28" i="12"/>
  <c r="AL28" i="12" s="1"/>
  <c r="T33" i="12"/>
  <c r="T35" i="12"/>
  <c r="AJ37" i="12"/>
  <c r="AL37" i="12" s="1"/>
  <c r="AM37" i="12" s="1"/>
  <c r="AJ50" i="12"/>
  <c r="AL50" i="12" s="1"/>
  <c r="AJ81" i="12"/>
  <c r="AL81" i="12" s="1"/>
  <c r="AM81" i="12" s="1"/>
  <c r="V81" i="12"/>
  <c r="X81" i="12" s="1"/>
  <c r="AJ83" i="12"/>
  <c r="AL83" i="12" s="1"/>
  <c r="AM83" i="12" s="1"/>
  <c r="AJ87" i="12"/>
  <c r="AL87" i="12" s="1"/>
  <c r="AM87" i="12" s="1"/>
  <c r="V107" i="12"/>
  <c r="X107" i="12" s="1"/>
  <c r="AJ108" i="12"/>
  <c r="AL108" i="12" s="1"/>
  <c r="AM108" i="12" s="1"/>
  <c r="W54" i="12"/>
  <c r="V54" i="12"/>
  <c r="AJ17" i="12"/>
  <c r="AL17" i="12" s="1"/>
  <c r="AM17" i="12" s="1"/>
  <c r="T18" i="12"/>
  <c r="V40" i="12"/>
  <c r="W40" i="12"/>
  <c r="W48" i="12"/>
  <c r="V48" i="12"/>
  <c r="T64" i="12"/>
  <c r="V73" i="12"/>
  <c r="W73" i="12"/>
  <c r="AJ76" i="12"/>
  <c r="AL76" i="12" s="1"/>
  <c r="AM76" i="12" s="1"/>
  <c r="T77" i="12"/>
  <c r="T92" i="12"/>
  <c r="AJ92" i="12"/>
  <c r="AL92" i="12" s="1"/>
  <c r="AM92" i="12" s="1"/>
  <c r="V117" i="12"/>
  <c r="X117" i="12" s="1"/>
  <c r="T22" i="12"/>
  <c r="V26" i="12"/>
  <c r="X26" i="12" s="1"/>
  <c r="Z26" i="12" s="1"/>
  <c r="V38" i="12"/>
  <c r="W38" i="12"/>
  <c r="W53" i="12"/>
  <c r="V53" i="12"/>
  <c r="V75" i="12"/>
  <c r="W75" i="12"/>
  <c r="AJ91" i="12"/>
  <c r="AL91" i="12" s="1"/>
  <c r="AM91" i="12" s="1"/>
  <c r="T91" i="12"/>
  <c r="V94" i="12"/>
  <c r="W94" i="12"/>
  <c r="T94" i="12"/>
  <c r="AJ95" i="12"/>
  <c r="AL95" i="12" s="1"/>
  <c r="AM95" i="12" s="1"/>
  <c r="V98" i="12"/>
  <c r="X98" i="12" s="1"/>
  <c r="T100" i="12"/>
  <c r="W114" i="12"/>
  <c r="X114" i="12" s="1"/>
  <c r="V116" i="12"/>
  <c r="W116" i="12"/>
  <c r="T116" i="12"/>
  <c r="V39" i="12"/>
  <c r="W39" i="12"/>
  <c r="V41" i="12"/>
  <c r="W41" i="12"/>
  <c r="W46" i="12"/>
  <c r="V46" i="12"/>
  <c r="AJ69" i="12"/>
  <c r="AL69" i="12" s="1"/>
  <c r="AM69" i="12" s="1"/>
  <c r="W93" i="12"/>
  <c r="V93" i="12"/>
  <c r="V110" i="12"/>
  <c r="W110" i="12"/>
  <c r="V20" i="12"/>
  <c r="X20" i="12" s="1"/>
  <c r="W22" i="12"/>
  <c r="W45" i="12"/>
  <c r="V45" i="12"/>
  <c r="W56" i="12"/>
  <c r="V56" i="12"/>
  <c r="AJ59" i="12"/>
  <c r="AL59" i="12" s="1"/>
  <c r="AM59" i="12" s="1"/>
  <c r="T59" i="12"/>
  <c r="T73" i="12"/>
  <c r="AJ84" i="12"/>
  <c r="AL84" i="12" s="1"/>
  <c r="AM84" i="12" s="1"/>
  <c r="T84" i="12"/>
  <c r="W99" i="12"/>
  <c r="V99" i="12"/>
  <c r="V104" i="12"/>
  <c r="W104" i="12"/>
  <c r="T104" i="12"/>
  <c r="W109" i="12"/>
  <c r="V109" i="12"/>
  <c r="V17" i="12"/>
  <c r="X17" i="12" s="1"/>
  <c r="AJ18" i="12"/>
  <c r="AL18" i="12" s="1"/>
  <c r="AM18" i="12" s="1"/>
  <c r="T19" i="12"/>
  <c r="X22" i="12"/>
  <c r="AN22" i="12" s="1"/>
  <c r="AJ22" i="12"/>
  <c r="AL22" i="12" s="1"/>
  <c r="AM22" i="12" s="1"/>
  <c r="V24" i="12"/>
  <c r="X24" i="12" s="1"/>
  <c r="T32" i="12"/>
  <c r="W33" i="12"/>
  <c r="V33" i="12"/>
  <c r="W34" i="12"/>
  <c r="V34" i="12"/>
  <c r="W36" i="12"/>
  <c r="V36" i="12"/>
  <c r="V37" i="12"/>
  <c r="X37" i="12" s="1"/>
  <c r="V42" i="12"/>
  <c r="W42" i="12"/>
  <c r="W47" i="12"/>
  <c r="V47" i="12"/>
  <c r="T54" i="12"/>
  <c r="T78" i="12"/>
  <c r="T87" i="12"/>
  <c r="V88" i="12"/>
  <c r="X88" i="12" s="1"/>
  <c r="AJ90" i="12"/>
  <c r="AL90" i="12" s="1"/>
  <c r="AM90" i="12" s="1"/>
  <c r="T90" i="12"/>
  <c r="T93" i="12"/>
  <c r="AJ103" i="12"/>
  <c r="AL103" i="12" s="1"/>
  <c r="AM103" i="12" s="1"/>
  <c r="W105" i="12"/>
  <c r="V105" i="12"/>
  <c r="T36" i="12"/>
  <c r="T60" i="12"/>
  <c r="T67" i="12"/>
  <c r="T80" i="12"/>
  <c r="T97" i="12"/>
  <c r="T103" i="12"/>
  <c r="T108" i="12"/>
  <c r="T111" i="12"/>
  <c r="AJ114" i="12"/>
  <c r="AL114" i="12" s="1"/>
  <c r="AM114" i="12" s="1"/>
  <c r="AJ20" i="12"/>
  <c r="AL20" i="12" s="1"/>
  <c r="AM20" i="12" s="1"/>
  <c r="AJ24" i="12"/>
  <c r="AL24" i="12" s="1"/>
  <c r="AM24" i="12" s="1"/>
  <c r="AJ34" i="12"/>
  <c r="AL34" i="12" s="1"/>
  <c r="AM34" i="12" s="1"/>
  <c r="T37" i="12"/>
  <c r="AJ47" i="12"/>
  <c r="AL47" i="12" s="1"/>
  <c r="X51" i="12"/>
  <c r="AJ53" i="12"/>
  <c r="AL53" i="12" s="1"/>
  <c r="AM53" i="12" s="1"/>
  <c r="AJ54" i="12"/>
  <c r="AL54" i="12" s="1"/>
  <c r="AM54" i="12" s="1"/>
  <c r="T61" i="12"/>
  <c r="V64" i="12"/>
  <c r="X64" i="12" s="1"/>
  <c r="Z64" i="12" s="1"/>
  <c r="AJ65" i="12"/>
  <c r="AL65" i="12" s="1"/>
  <c r="AM65" i="12" s="1"/>
  <c r="W67" i="12"/>
  <c r="X67" i="12" s="1"/>
  <c r="AN67" i="12" s="1"/>
  <c r="V72" i="12"/>
  <c r="X72" i="12" s="1"/>
  <c r="AJ73" i="12"/>
  <c r="AL73" i="12" s="1"/>
  <c r="AM73" i="12" s="1"/>
  <c r="T88" i="12"/>
  <c r="AJ93" i="12"/>
  <c r="AL93" i="12" s="1"/>
  <c r="AM93" i="12" s="1"/>
  <c r="AJ94" i="12"/>
  <c r="AL94" i="12" s="1"/>
  <c r="AM94" i="12" s="1"/>
  <c r="V96" i="12"/>
  <c r="X96" i="12" s="1"/>
  <c r="AJ100" i="12"/>
  <c r="AL100" i="12" s="1"/>
  <c r="AM100" i="12" s="1"/>
  <c r="W103" i="12"/>
  <c r="X103" i="12" s="1"/>
  <c r="AJ104" i="12"/>
  <c r="AL104" i="12" s="1"/>
  <c r="AM104" i="12" s="1"/>
  <c r="AJ110" i="12"/>
  <c r="AL110" i="12" s="1"/>
  <c r="AM110" i="12" s="1"/>
  <c r="T113" i="12"/>
  <c r="AJ116" i="12"/>
  <c r="AL116" i="12" s="1"/>
  <c r="AM116" i="12" s="1"/>
  <c r="T118" i="12"/>
  <c r="V87" i="12"/>
  <c r="X87" i="12" s="1"/>
  <c r="V61" i="12"/>
  <c r="X61" i="12" s="1"/>
  <c r="AJ26" i="12"/>
  <c r="AL26" i="12" s="1"/>
  <c r="AM26" i="12" s="1"/>
  <c r="T26" i="12"/>
  <c r="T41" i="12"/>
  <c r="AJ41" i="12"/>
  <c r="AL41" i="12" s="1"/>
  <c r="AM41" i="12" s="1"/>
  <c r="T43" i="12"/>
  <c r="AJ43" i="12"/>
  <c r="AL43" i="12" s="1"/>
  <c r="AM43" i="12" s="1"/>
  <c r="V29" i="12"/>
  <c r="X29" i="12" s="1"/>
  <c r="AN29" i="12" s="1"/>
  <c r="T42" i="12"/>
  <c r="AJ42" i="12"/>
  <c r="AL42" i="12" s="1"/>
  <c r="AM42" i="12" s="1"/>
  <c r="AJ19" i="12"/>
  <c r="AL19" i="12" s="1"/>
  <c r="AM19" i="12" s="1"/>
  <c r="T24" i="12"/>
  <c r="V25" i="12"/>
  <c r="X25" i="12" s="1"/>
  <c r="Z25" i="12" s="1"/>
  <c r="T27" i="12"/>
  <c r="AJ30" i="12"/>
  <c r="W30" i="12"/>
  <c r="X30" i="12" s="1"/>
  <c r="AJ31" i="12"/>
  <c r="AL31" i="12" s="1"/>
  <c r="AM31" i="12" s="1"/>
  <c r="AJ36" i="12"/>
  <c r="AL36" i="12" s="1"/>
  <c r="AM36" i="12" s="1"/>
  <c r="V49" i="12"/>
  <c r="W49" i="12"/>
  <c r="T105" i="12"/>
  <c r="AJ105" i="12"/>
  <c r="AL105" i="12" s="1"/>
  <c r="AM105" i="12" s="1"/>
  <c r="V63" i="12"/>
  <c r="W63" i="12"/>
  <c r="T72" i="12"/>
  <c r="AJ72" i="12"/>
  <c r="AL72" i="12" s="1"/>
  <c r="AM72" i="12" s="1"/>
  <c r="AJ56" i="12"/>
  <c r="AL56" i="12" s="1"/>
  <c r="T56" i="12"/>
  <c r="T17" i="12"/>
  <c r="W18" i="12"/>
  <c r="X18" i="12" s="1"/>
  <c r="AJ25" i="12"/>
  <c r="AL25" i="12" s="1"/>
  <c r="W35" i="12"/>
  <c r="V35" i="12"/>
  <c r="AJ38" i="12"/>
  <c r="AL38" i="12" s="1"/>
  <c r="AM38" i="12" s="1"/>
  <c r="T38" i="12"/>
  <c r="T40" i="12"/>
  <c r="AJ40" i="12"/>
  <c r="AL40" i="12" s="1"/>
  <c r="AM40" i="12" s="1"/>
  <c r="V50" i="12"/>
  <c r="W50" i="12"/>
  <c r="V97" i="12"/>
  <c r="W97" i="12"/>
  <c r="V112" i="12"/>
  <c r="W112" i="12"/>
  <c r="T79" i="12"/>
  <c r="AJ79" i="12"/>
  <c r="AL79" i="12" s="1"/>
  <c r="AM79" i="12" s="1"/>
  <c r="V108" i="12"/>
  <c r="W108" i="12"/>
  <c r="V16" i="12"/>
  <c r="X16" i="12" s="1"/>
  <c r="V19" i="12"/>
  <c r="X19" i="12" s="1"/>
  <c r="T20" i="12"/>
  <c r="T25" i="12"/>
  <c r="V27" i="12"/>
  <c r="X27" i="12" s="1"/>
  <c r="Z27" i="12" s="1"/>
  <c r="V28" i="12"/>
  <c r="X28" i="12" s="1"/>
  <c r="Z28" i="12" s="1"/>
  <c r="T30" i="12"/>
  <c r="W32" i="12"/>
  <c r="X32" i="12" s="1"/>
  <c r="AN32" i="12" s="1"/>
  <c r="AJ35" i="12"/>
  <c r="AL35" i="12" s="1"/>
  <c r="AM35" i="12" s="1"/>
  <c r="T49" i="12"/>
  <c r="T50" i="12"/>
  <c r="T51" i="12"/>
  <c r="AJ58" i="12"/>
  <c r="AL58" i="12" s="1"/>
  <c r="AM58" i="12" s="1"/>
  <c r="T63" i="12"/>
  <c r="T75" i="12"/>
  <c r="AJ75" i="12"/>
  <c r="AL75" i="12" s="1"/>
  <c r="V83" i="12"/>
  <c r="W83" i="12"/>
  <c r="V106" i="12"/>
  <c r="W106" i="12"/>
  <c r="AJ111" i="12"/>
  <c r="AL111" i="12" s="1"/>
  <c r="AM111" i="12" s="1"/>
  <c r="AJ55" i="12"/>
  <c r="AL55" i="12" s="1"/>
  <c r="AM55" i="12" s="1"/>
  <c r="T55" i="12"/>
  <c r="T39" i="12"/>
  <c r="T52" i="12"/>
  <c r="W52" i="12"/>
  <c r="X52" i="12" s="1"/>
  <c r="AN52" i="12" s="1"/>
  <c r="T66" i="12"/>
  <c r="AJ66" i="12"/>
  <c r="AL66" i="12" s="1"/>
  <c r="AM66" i="12" s="1"/>
  <c r="T115" i="12"/>
  <c r="AJ115" i="12"/>
  <c r="AL115" i="12" s="1"/>
  <c r="AJ71" i="12"/>
  <c r="AL71" i="12" s="1"/>
  <c r="AJ74" i="12"/>
  <c r="AL74" i="12" s="1"/>
  <c r="AM74" i="12" s="1"/>
  <c r="AJ88" i="12"/>
  <c r="AL88" i="12" s="1"/>
  <c r="AM88" i="12" s="1"/>
  <c r="W65" i="12"/>
  <c r="V65" i="12"/>
  <c r="AJ68" i="12"/>
  <c r="AL68" i="12" s="1"/>
  <c r="AM68" i="12" s="1"/>
  <c r="T70" i="12"/>
  <c r="V76" i="12"/>
  <c r="W76" i="12"/>
  <c r="AJ80" i="12"/>
  <c r="AL80" i="12" s="1"/>
  <c r="AM80" i="12" s="1"/>
  <c r="V86" i="12"/>
  <c r="W86" i="12"/>
  <c r="T98" i="12"/>
  <c r="AJ98" i="12"/>
  <c r="AL98" i="12" s="1"/>
  <c r="AM98" i="12" s="1"/>
  <c r="T107" i="12"/>
  <c r="AJ107" i="12"/>
  <c r="AL107" i="12" s="1"/>
  <c r="AM107" i="12" s="1"/>
  <c r="V118" i="12"/>
  <c r="W118" i="12"/>
  <c r="T68" i="12"/>
  <c r="V69" i="12"/>
  <c r="X69" i="12" s="1"/>
  <c r="T71" i="12"/>
  <c r="T74" i="12"/>
  <c r="W78" i="12"/>
  <c r="X78" i="12" s="1"/>
  <c r="AN78" i="12" s="1"/>
  <c r="T83" i="12"/>
  <c r="AJ85" i="12"/>
  <c r="AL85" i="12" s="1"/>
  <c r="AM85" i="12" s="1"/>
  <c r="T117" i="12"/>
  <c r="AJ117" i="12"/>
  <c r="AL117" i="12" s="1"/>
  <c r="AM117" i="12" s="1"/>
  <c r="T86" i="12"/>
  <c r="T101" i="12"/>
  <c r="AJ101" i="12"/>
  <c r="AL101" i="12" s="1"/>
  <c r="AM101" i="12" s="1"/>
  <c r="T109" i="12"/>
  <c r="AJ109" i="12"/>
  <c r="AL109" i="12" s="1"/>
  <c r="AJ113" i="12"/>
  <c r="AL113" i="12" s="1"/>
  <c r="AM113" i="12" s="1"/>
  <c r="AJ99" i="12"/>
  <c r="AL99" i="12" s="1"/>
  <c r="AM99" i="12" s="1"/>
  <c r="AL96" i="12"/>
  <c r="AM96" i="12" s="1"/>
  <c r="V95" i="12"/>
  <c r="X95" i="12" s="1"/>
  <c r="T96" i="12"/>
  <c r="T99" i="12"/>
  <c r="V100" i="12"/>
  <c r="X100" i="12" s="1"/>
  <c r="T110" i="12"/>
  <c r="V111" i="12"/>
  <c r="X111" i="12" s="1"/>
  <c r="T112" i="12"/>
  <c r="V113" i="12"/>
  <c r="X113" i="12" s="1"/>
  <c r="T114" i="12"/>
  <c r="V115" i="12"/>
  <c r="X115" i="12" s="1"/>
  <c r="Z115" i="12" s="1"/>
  <c r="AV133" i="11"/>
  <c r="AM115" i="12" l="1"/>
  <c r="AM27" i="12"/>
  <c r="AN16" i="12"/>
  <c r="AP16" i="12" s="1"/>
  <c r="V123" i="12"/>
  <c r="AN70" i="12"/>
  <c r="Z70" i="12"/>
  <c r="AM25" i="12"/>
  <c r="AM64" i="12"/>
  <c r="AM71" i="12"/>
  <c r="AO71" i="12" s="1"/>
  <c r="AQ71" i="12" s="1"/>
  <c r="AM50" i="12"/>
  <c r="AM28" i="12"/>
  <c r="AM70" i="12"/>
  <c r="W123" i="12"/>
  <c r="T123" i="12"/>
  <c r="AL30" i="12"/>
  <c r="AM30" i="12" s="1"/>
  <c r="AJ123" i="12"/>
  <c r="AO59" i="12"/>
  <c r="AQ59" i="12" s="1"/>
  <c r="AN87" i="12"/>
  <c r="AP87" i="12" s="1"/>
  <c r="AN96" i="12"/>
  <c r="AO96" i="12" s="1"/>
  <c r="AN64" i="12"/>
  <c r="AP64" i="12" s="1"/>
  <c r="AN98" i="12"/>
  <c r="AP98" i="12" s="1"/>
  <c r="AN26" i="12"/>
  <c r="AP26" i="12" s="1"/>
  <c r="AN107" i="12"/>
  <c r="AP107" i="12" s="1"/>
  <c r="AN101" i="12"/>
  <c r="AP101" i="12" s="1"/>
  <c r="AN80" i="12"/>
  <c r="AP80" i="12" s="1"/>
  <c r="AN92" i="12"/>
  <c r="AO92" i="12" s="1"/>
  <c r="AN31" i="12"/>
  <c r="AO31" i="12" s="1"/>
  <c r="AN43" i="12"/>
  <c r="AP43" i="12" s="1"/>
  <c r="AN113" i="12"/>
  <c r="AO113" i="12" s="1"/>
  <c r="AN95" i="12"/>
  <c r="AO95" i="12" s="1"/>
  <c r="AN19" i="12"/>
  <c r="AP19" i="12" s="1"/>
  <c r="AN18" i="12"/>
  <c r="AP18" i="12" s="1"/>
  <c r="AN72" i="12"/>
  <c r="AP72" i="12" s="1"/>
  <c r="AN20" i="12"/>
  <c r="AO20" i="12" s="1"/>
  <c r="AO77" i="12"/>
  <c r="AQ77" i="12" s="1"/>
  <c r="AN91" i="12"/>
  <c r="AP91" i="12" s="1"/>
  <c r="AN79" i="12"/>
  <c r="AP79" i="12" s="1"/>
  <c r="AN85" i="12"/>
  <c r="AP85" i="12" s="1"/>
  <c r="AN100" i="12"/>
  <c r="AO100" i="12" s="1"/>
  <c r="AN69" i="12"/>
  <c r="AP69" i="12" s="1"/>
  <c r="AN28" i="12"/>
  <c r="AP28" i="12" s="1"/>
  <c r="AN25" i="12"/>
  <c r="AO25" i="12" s="1"/>
  <c r="AN103" i="12"/>
  <c r="AO103" i="12" s="1"/>
  <c r="AN51" i="12"/>
  <c r="AO51" i="12" s="1"/>
  <c r="AN84" i="12"/>
  <c r="AN37" i="12"/>
  <c r="AP37" i="12" s="1"/>
  <c r="AN24" i="12"/>
  <c r="AO24" i="12" s="1"/>
  <c r="AN114" i="12"/>
  <c r="AP114" i="12" s="1"/>
  <c r="AN58" i="12"/>
  <c r="AP58" i="12" s="1"/>
  <c r="AN66" i="12"/>
  <c r="AP66" i="12" s="1"/>
  <c r="AN74" i="12"/>
  <c r="AN115" i="12"/>
  <c r="AO115" i="12" s="1"/>
  <c r="AN111" i="12"/>
  <c r="AP111" i="12" s="1"/>
  <c r="AN27" i="12"/>
  <c r="AO27" i="12" s="1"/>
  <c r="AN30" i="12"/>
  <c r="AN61" i="12"/>
  <c r="AP61" i="12" s="1"/>
  <c r="AN88" i="12"/>
  <c r="AO88" i="12" s="1"/>
  <c r="AN17" i="12"/>
  <c r="AP17" i="12" s="1"/>
  <c r="AN117" i="12"/>
  <c r="AP117" i="12" s="1"/>
  <c r="AN81" i="12"/>
  <c r="AO81" i="12" s="1"/>
  <c r="AN55" i="12"/>
  <c r="AO55" i="12" s="1"/>
  <c r="AN90" i="12"/>
  <c r="AN68" i="12"/>
  <c r="AO68" i="12" s="1"/>
  <c r="AN60" i="12"/>
  <c r="AP60" i="12" s="1"/>
  <c r="X63" i="12"/>
  <c r="X105" i="12"/>
  <c r="X42" i="12"/>
  <c r="X109" i="12"/>
  <c r="Z109" i="12" s="1"/>
  <c r="AM109" i="12" s="1"/>
  <c r="X104" i="12"/>
  <c r="X56" i="12"/>
  <c r="Z56" i="12" s="1"/>
  <c r="AM56" i="12" s="1"/>
  <c r="X93" i="12"/>
  <c r="X41" i="12"/>
  <c r="X34" i="12"/>
  <c r="X99" i="12"/>
  <c r="AO70" i="12"/>
  <c r="AQ70" i="12" s="1"/>
  <c r="X49" i="12"/>
  <c r="X48" i="12"/>
  <c r="X38" i="12"/>
  <c r="X94" i="12"/>
  <c r="X73" i="12"/>
  <c r="X83" i="12"/>
  <c r="X50" i="12"/>
  <c r="X116" i="12"/>
  <c r="X40" i="12"/>
  <c r="X106" i="12"/>
  <c r="Z106" i="12" s="1"/>
  <c r="AM106" i="12" s="1"/>
  <c r="X108" i="12"/>
  <c r="X47" i="12"/>
  <c r="Z47" i="12" s="1"/>
  <c r="AM47" i="12" s="1"/>
  <c r="X45" i="12"/>
  <c r="X110" i="12"/>
  <c r="X39" i="12"/>
  <c r="X54" i="12"/>
  <c r="AP67" i="12"/>
  <c r="AO67" i="12"/>
  <c r="X118" i="12"/>
  <c r="X53" i="12"/>
  <c r="X65" i="12"/>
  <c r="X36" i="12"/>
  <c r="X33" i="12"/>
  <c r="AO22" i="12"/>
  <c r="AQ22" i="12" s="1"/>
  <c r="X46" i="12"/>
  <c r="X75" i="12"/>
  <c r="Z75" i="12" s="1"/>
  <c r="AM75" i="12" s="1"/>
  <c r="AP78" i="12"/>
  <c r="AO78" i="12"/>
  <c r="X97" i="12"/>
  <c r="X86" i="12"/>
  <c r="X76" i="12"/>
  <c r="X112" i="12"/>
  <c r="AP32" i="12"/>
  <c r="AO32" i="12"/>
  <c r="AP52" i="12"/>
  <c r="AO52" i="12"/>
  <c r="AP29" i="12"/>
  <c r="AO29" i="12"/>
  <c r="X35" i="12"/>
  <c r="X123" i="12" l="1"/>
  <c r="AO16" i="12"/>
  <c r="AQ16" i="12" s="1"/>
  <c r="AO84" i="12"/>
  <c r="AP84" i="12"/>
  <c r="AQ84" i="12" s="1"/>
  <c r="AO18" i="12"/>
  <c r="Z123" i="12"/>
  <c r="AO17" i="12"/>
  <c r="AM123" i="12"/>
  <c r="AL123" i="12"/>
  <c r="AP74" i="12"/>
  <c r="AO80" i="12"/>
  <c r="AQ80" i="12" s="1"/>
  <c r="AO117" i="12"/>
  <c r="AQ117" i="12" s="1"/>
  <c r="AO79" i="12"/>
  <c r="AQ79" i="12" s="1"/>
  <c r="AO85" i="12"/>
  <c r="AQ85" i="12" s="1"/>
  <c r="AQ17" i="12"/>
  <c r="AO60" i="12"/>
  <c r="AQ60" i="12" s="1"/>
  <c r="AO28" i="12"/>
  <c r="AQ28" i="12" s="1"/>
  <c r="AO64" i="12"/>
  <c r="AQ64" i="12" s="1"/>
  <c r="AP31" i="12"/>
  <c r="AQ31" i="12" s="1"/>
  <c r="AO91" i="12"/>
  <c r="AQ91" i="12" s="1"/>
  <c r="AO37" i="12"/>
  <c r="AQ37" i="12" s="1"/>
  <c r="AO72" i="12"/>
  <c r="AQ72" i="12" s="1"/>
  <c r="AO69" i="12"/>
  <c r="AQ69" i="12" s="1"/>
  <c r="AP96" i="12"/>
  <c r="AQ96" i="12" s="1"/>
  <c r="AO19" i="12"/>
  <c r="AQ19" i="12" s="1"/>
  <c r="AO114" i="12"/>
  <c r="AQ114" i="12" s="1"/>
  <c r="AO90" i="12"/>
  <c r="AQ90" i="12" s="1"/>
  <c r="AO61" i="12"/>
  <c r="AQ61" i="12" s="1"/>
  <c r="AO43" i="12"/>
  <c r="AQ43" i="12" s="1"/>
  <c r="AO74" i="12"/>
  <c r="AQ51" i="12"/>
  <c r="AP113" i="12"/>
  <c r="AQ113" i="12" s="1"/>
  <c r="AO111" i="12"/>
  <c r="AQ111" i="12" s="1"/>
  <c r="AO107" i="12"/>
  <c r="AQ107" i="12" s="1"/>
  <c r="AP81" i="12"/>
  <c r="AQ81" i="12" s="1"/>
  <c r="AP95" i="12"/>
  <c r="AQ95" i="12" s="1"/>
  <c r="AO101" i="12"/>
  <c r="AQ101" i="12" s="1"/>
  <c r="AO98" i="12"/>
  <c r="AQ98" i="12" s="1"/>
  <c r="AO87" i="12"/>
  <c r="AQ87" i="12" s="1"/>
  <c r="AN33" i="12"/>
  <c r="AO33" i="12" s="1"/>
  <c r="AN53" i="12"/>
  <c r="AO53" i="12" s="1"/>
  <c r="AN39" i="12"/>
  <c r="AO39" i="12" s="1"/>
  <c r="AN40" i="12"/>
  <c r="AP40" i="12" s="1"/>
  <c r="AN104" i="12"/>
  <c r="AO104" i="12" s="1"/>
  <c r="AO66" i="12"/>
  <c r="AQ66" i="12" s="1"/>
  <c r="AN97" i="12"/>
  <c r="AP97" i="12" s="1"/>
  <c r="AN46" i="12"/>
  <c r="AP46" i="12" s="1"/>
  <c r="AN41" i="12"/>
  <c r="AP41" i="12" s="1"/>
  <c r="AN63" i="12"/>
  <c r="AO63" i="12" s="1"/>
  <c r="AP68" i="12"/>
  <c r="AQ68" i="12" s="1"/>
  <c r="AP55" i="12"/>
  <c r="AQ55" i="12" s="1"/>
  <c r="AP88" i="12"/>
  <c r="AQ88" i="12" s="1"/>
  <c r="AP30" i="12"/>
  <c r="AP27" i="12"/>
  <c r="AQ27" i="12" s="1"/>
  <c r="AP115" i="12"/>
  <c r="AQ115" i="12" s="1"/>
  <c r="AP24" i="12"/>
  <c r="AQ24" i="12" s="1"/>
  <c r="AP103" i="12"/>
  <c r="AQ103" i="12" s="1"/>
  <c r="AP25" i="12"/>
  <c r="AQ25" i="12" s="1"/>
  <c r="AP100" i="12"/>
  <c r="AQ100" i="12" s="1"/>
  <c r="AO26" i="12"/>
  <c r="AQ26" i="12" s="1"/>
  <c r="AN86" i="12"/>
  <c r="AO86" i="12" s="1"/>
  <c r="AQ18" i="12"/>
  <c r="AO58" i="12"/>
  <c r="AQ58" i="12" s="1"/>
  <c r="AN45" i="12"/>
  <c r="AP45" i="12" s="1"/>
  <c r="AN106" i="12"/>
  <c r="AP106" i="12" s="1"/>
  <c r="AN50" i="12"/>
  <c r="AP50" i="12" s="1"/>
  <c r="AN73" i="12"/>
  <c r="AP73" i="12" s="1"/>
  <c r="AN38" i="12"/>
  <c r="AP38" i="12" s="1"/>
  <c r="AN93" i="12"/>
  <c r="AO93" i="12" s="1"/>
  <c r="AN42" i="12"/>
  <c r="AP42" i="12" s="1"/>
  <c r="AP20" i="12"/>
  <c r="AQ20" i="12" s="1"/>
  <c r="AP92" i="12"/>
  <c r="AQ92" i="12" s="1"/>
  <c r="AN112" i="12"/>
  <c r="AP112" i="12" s="1"/>
  <c r="AN108" i="12"/>
  <c r="AO108" i="12" s="1"/>
  <c r="AN49" i="12"/>
  <c r="AO49" i="12" s="1"/>
  <c r="AN34" i="12"/>
  <c r="AO34" i="12" s="1"/>
  <c r="AN105" i="12"/>
  <c r="AP105" i="12" s="1"/>
  <c r="AN35" i="12"/>
  <c r="AO35" i="12" s="1"/>
  <c r="AN76" i="12"/>
  <c r="AO76" i="12" s="1"/>
  <c r="AN36" i="12"/>
  <c r="AP36" i="12" s="1"/>
  <c r="AN110" i="12"/>
  <c r="AO110" i="12" s="1"/>
  <c r="AN116" i="12"/>
  <c r="AP116" i="12" s="1"/>
  <c r="AN109" i="12"/>
  <c r="AP109" i="12" s="1"/>
  <c r="AN75" i="12"/>
  <c r="AP75" i="12" s="1"/>
  <c r="AN65" i="12"/>
  <c r="AP65" i="12" s="1"/>
  <c r="AN118" i="12"/>
  <c r="AO118" i="12" s="1"/>
  <c r="AN54" i="12"/>
  <c r="AP54" i="12" s="1"/>
  <c r="AN47" i="12"/>
  <c r="AP47" i="12" s="1"/>
  <c r="AN83" i="12"/>
  <c r="AP83" i="12" s="1"/>
  <c r="AN94" i="12"/>
  <c r="AO94" i="12" s="1"/>
  <c r="AN48" i="12"/>
  <c r="AP48" i="12" s="1"/>
  <c r="AN99" i="12"/>
  <c r="AO99" i="12" s="1"/>
  <c r="AN56" i="12"/>
  <c r="AO56" i="12" s="1"/>
  <c r="AQ29" i="12"/>
  <c r="AQ67" i="12"/>
  <c r="AQ78" i="12"/>
  <c r="AQ32" i="12"/>
  <c r="AQ52" i="12"/>
  <c r="AO50" i="12" l="1"/>
  <c r="AN123" i="12"/>
  <c r="AO30" i="12"/>
  <c r="AQ30" i="12" s="1"/>
  <c r="AQ74" i="12"/>
  <c r="AO112" i="12"/>
  <c r="AP86" i="12"/>
  <c r="AQ86" i="12" s="1"/>
  <c r="AO83" i="12"/>
  <c r="AQ83" i="12" s="1"/>
  <c r="AO106" i="12"/>
  <c r="AQ106" i="12" s="1"/>
  <c r="AO41" i="12"/>
  <c r="AQ41" i="12" s="1"/>
  <c r="AP118" i="12"/>
  <c r="AQ118" i="12" s="1"/>
  <c r="AO65" i="12"/>
  <c r="AQ65" i="12" s="1"/>
  <c r="AP33" i="12"/>
  <c r="AQ33" i="12" s="1"/>
  <c r="AO36" i="12"/>
  <c r="AQ36" i="12" s="1"/>
  <c r="AO105" i="12"/>
  <c r="AQ105" i="12" s="1"/>
  <c r="AQ50" i="12"/>
  <c r="AP76" i="12"/>
  <c r="AQ76" i="12" s="1"/>
  <c r="AO75" i="12"/>
  <c r="AQ75" i="12" s="1"/>
  <c r="AO42" i="12"/>
  <c r="AQ42" i="12" s="1"/>
  <c r="AO73" i="12"/>
  <c r="AQ73" i="12" s="1"/>
  <c r="AO48" i="12"/>
  <c r="AQ48" i="12" s="1"/>
  <c r="AP34" i="12"/>
  <c r="AQ34" i="12" s="1"/>
  <c r="AO47" i="12"/>
  <c r="AQ47" i="12" s="1"/>
  <c r="AO116" i="12"/>
  <c r="AQ116" i="12" s="1"/>
  <c r="AP63" i="12"/>
  <c r="AQ63" i="12" s="1"/>
  <c r="AP39" i="12"/>
  <c r="AQ39" i="12" s="1"/>
  <c r="AO97" i="12"/>
  <c r="AQ97" i="12" s="1"/>
  <c r="AO38" i="12"/>
  <c r="AQ38" i="12" s="1"/>
  <c r="AP35" i="12"/>
  <c r="AQ35" i="12" s="1"/>
  <c r="AO46" i="12"/>
  <c r="AQ46" i="12" s="1"/>
  <c r="AP99" i="12"/>
  <c r="AQ99" i="12" s="1"/>
  <c r="AQ110" i="12"/>
  <c r="AO40" i="12"/>
  <c r="AQ40" i="12" s="1"/>
  <c r="AO45" i="12"/>
  <c r="AQ45" i="12" s="1"/>
  <c r="AP49" i="12"/>
  <c r="AQ49" i="12" s="1"/>
  <c r="AP108" i="12"/>
  <c r="AQ108" i="12" s="1"/>
  <c r="AP93" i="12"/>
  <c r="AQ93" i="12" s="1"/>
  <c r="AQ104" i="12"/>
  <c r="AP53" i="12"/>
  <c r="AQ53" i="12" s="1"/>
  <c r="AO54" i="12"/>
  <c r="AQ54" i="12" s="1"/>
  <c r="AP94" i="12"/>
  <c r="AQ94" i="12" s="1"/>
  <c r="AQ112" i="12"/>
  <c r="AP56" i="12"/>
  <c r="AQ56" i="12" s="1"/>
  <c r="AI129" i="4"/>
  <c r="AC129" i="4"/>
  <c r="AQ123" i="12" l="1"/>
  <c r="AP123" i="12"/>
  <c r="AO109" i="12"/>
  <c r="AQ109" i="12" s="1"/>
  <c r="AH133" i="11"/>
  <c r="AE133" i="11"/>
  <c r="AB133" i="11"/>
  <c r="Q133" i="11"/>
  <c r="P133" i="11"/>
  <c r="O133" i="11"/>
  <c r="W132" i="11"/>
  <c r="U132" i="11"/>
  <c r="T132" i="11"/>
  <c r="S132" i="11"/>
  <c r="R132" i="11"/>
  <c r="N132" i="11"/>
  <c r="X132" i="11" s="1"/>
  <c r="M132" i="11"/>
  <c r="W131" i="11"/>
  <c r="U131" i="11"/>
  <c r="T131" i="11"/>
  <c r="S131" i="11"/>
  <c r="R131" i="11"/>
  <c r="N131" i="11"/>
  <c r="X131" i="11" s="1"/>
  <c r="M131" i="11"/>
  <c r="U130" i="11"/>
  <c r="T130" i="11"/>
  <c r="S130" i="11"/>
  <c r="R130" i="11"/>
  <c r="N130" i="11"/>
  <c r="X130" i="11" s="1"/>
  <c r="M130" i="11"/>
  <c r="W130" i="11" s="1"/>
  <c r="AJ129" i="11"/>
  <c r="AG129" i="11"/>
  <c r="AD129" i="11"/>
  <c r="U129" i="11"/>
  <c r="T129" i="11"/>
  <c r="AK129" i="11" s="1"/>
  <c r="AM129" i="11" s="1"/>
  <c r="S129" i="11"/>
  <c r="R129" i="11"/>
  <c r="N129" i="11"/>
  <c r="M129" i="11"/>
  <c r="W129" i="11" s="1"/>
  <c r="U128" i="11"/>
  <c r="T128" i="11"/>
  <c r="S128" i="11"/>
  <c r="R128" i="11"/>
  <c r="N128" i="11"/>
  <c r="M128" i="11"/>
  <c r="W128" i="11" s="1"/>
  <c r="U127" i="11"/>
  <c r="T127" i="11"/>
  <c r="V127" i="11" s="1"/>
  <c r="S127" i="11"/>
  <c r="R127" i="11"/>
  <c r="N127" i="11"/>
  <c r="M127" i="11"/>
  <c r="W127" i="11" s="1"/>
  <c r="U126" i="11"/>
  <c r="T126" i="11"/>
  <c r="S126" i="11"/>
  <c r="R126" i="11"/>
  <c r="N126" i="11"/>
  <c r="M126" i="11"/>
  <c r="W126" i="11" s="1"/>
  <c r="U125" i="11"/>
  <c r="T125" i="11"/>
  <c r="S125" i="11"/>
  <c r="V125" i="11" s="1"/>
  <c r="R125" i="11"/>
  <c r="N125" i="11"/>
  <c r="M125" i="11"/>
  <c r="W125" i="11" s="1"/>
  <c r="U124" i="11"/>
  <c r="T124" i="11"/>
  <c r="S124" i="11"/>
  <c r="R124" i="11"/>
  <c r="N124" i="11"/>
  <c r="M124" i="11"/>
  <c r="W124" i="11" s="1"/>
  <c r="U123" i="11"/>
  <c r="T123" i="11"/>
  <c r="S123" i="11"/>
  <c r="V123" i="11" s="1"/>
  <c r="R123" i="11"/>
  <c r="N123" i="11"/>
  <c r="M123" i="11"/>
  <c r="W123" i="11" s="1"/>
  <c r="AG122" i="11"/>
  <c r="AD122" i="11"/>
  <c r="X122" i="11"/>
  <c r="U122" i="11"/>
  <c r="T122" i="11"/>
  <c r="S122" i="11"/>
  <c r="R122" i="11"/>
  <c r="N122" i="11"/>
  <c r="Y122" i="11" s="1"/>
  <c r="M122" i="11"/>
  <c r="W122" i="11" s="1"/>
  <c r="U121" i="11"/>
  <c r="T121" i="11"/>
  <c r="S121" i="11"/>
  <c r="R121" i="11"/>
  <c r="N121" i="11"/>
  <c r="M121" i="11"/>
  <c r="W121" i="11" s="1"/>
  <c r="X120" i="11"/>
  <c r="U120" i="11"/>
  <c r="T120" i="11"/>
  <c r="V120" i="11" s="1"/>
  <c r="S120" i="11"/>
  <c r="R120" i="11"/>
  <c r="N120" i="11"/>
  <c r="Y120" i="11" s="1"/>
  <c r="M120" i="11"/>
  <c r="W120" i="11" s="1"/>
  <c r="X119" i="11"/>
  <c r="U119" i="11"/>
  <c r="T119" i="11"/>
  <c r="S119" i="11"/>
  <c r="AK119" i="11" s="1"/>
  <c r="AM119" i="11" s="1"/>
  <c r="AQ119" i="11" s="1"/>
  <c r="R119" i="11"/>
  <c r="N119" i="11"/>
  <c r="Y119" i="11" s="1"/>
  <c r="M119" i="11"/>
  <c r="W119" i="11" s="1"/>
  <c r="X118" i="11"/>
  <c r="U118" i="11"/>
  <c r="T118" i="11"/>
  <c r="S118" i="11"/>
  <c r="AK118" i="11" s="1"/>
  <c r="AM118" i="11" s="1"/>
  <c r="AQ118" i="11" s="1"/>
  <c r="R118" i="11"/>
  <c r="N118" i="11"/>
  <c r="Y118" i="11" s="1"/>
  <c r="M118" i="11"/>
  <c r="W118" i="11" s="1"/>
  <c r="U117" i="11"/>
  <c r="T117" i="11"/>
  <c r="S117" i="11"/>
  <c r="R117" i="11"/>
  <c r="N117" i="11"/>
  <c r="M117" i="11"/>
  <c r="W117" i="11" s="1"/>
  <c r="U116" i="11"/>
  <c r="T116" i="11"/>
  <c r="V116" i="11" s="1"/>
  <c r="S116" i="11"/>
  <c r="R116" i="11"/>
  <c r="N116" i="11"/>
  <c r="Y116" i="11" s="1"/>
  <c r="M116" i="11"/>
  <c r="W116" i="11" s="1"/>
  <c r="X115" i="11"/>
  <c r="U115" i="11"/>
  <c r="T115" i="11"/>
  <c r="S115" i="11"/>
  <c r="AK115" i="11" s="1"/>
  <c r="AM115" i="11" s="1"/>
  <c r="AQ115" i="11" s="1"/>
  <c r="R115" i="11"/>
  <c r="N115" i="11"/>
  <c r="Y115" i="11" s="1"/>
  <c r="M115" i="11"/>
  <c r="W115" i="11" s="1"/>
  <c r="X114" i="11"/>
  <c r="U114" i="11"/>
  <c r="T114" i="11"/>
  <c r="S114" i="11"/>
  <c r="AK114" i="11" s="1"/>
  <c r="AM114" i="11" s="1"/>
  <c r="AQ114" i="11" s="1"/>
  <c r="R114" i="11"/>
  <c r="N114" i="11"/>
  <c r="Y114" i="11" s="1"/>
  <c r="M114" i="11"/>
  <c r="W114" i="11" s="1"/>
  <c r="A114" i="11"/>
  <c r="W113" i="11"/>
  <c r="U113" i="11"/>
  <c r="T113" i="11"/>
  <c r="S113" i="11"/>
  <c r="AK113" i="11" s="1"/>
  <c r="AM113" i="11" s="1"/>
  <c r="AQ113" i="11" s="1"/>
  <c r="R113" i="11"/>
  <c r="N113" i="11"/>
  <c r="X113" i="11" s="1"/>
  <c r="M113" i="11"/>
  <c r="W112" i="11"/>
  <c r="U112" i="11"/>
  <c r="T112" i="11"/>
  <c r="S112" i="11"/>
  <c r="AK112" i="11" s="1"/>
  <c r="AM112" i="11" s="1"/>
  <c r="AQ112" i="11" s="1"/>
  <c r="R112" i="11"/>
  <c r="N112" i="11"/>
  <c r="X112" i="11" s="1"/>
  <c r="M112" i="11"/>
  <c r="A112" i="11"/>
  <c r="U111" i="11"/>
  <c r="T111" i="11"/>
  <c r="S111" i="11"/>
  <c r="R111" i="11"/>
  <c r="N111" i="11"/>
  <c r="M111" i="11"/>
  <c r="W111" i="11" s="1"/>
  <c r="V110" i="11"/>
  <c r="U110" i="11"/>
  <c r="T110" i="11"/>
  <c r="S110" i="11"/>
  <c r="R110" i="11"/>
  <c r="N110" i="11"/>
  <c r="Y110" i="11" s="1"/>
  <c r="M110" i="11"/>
  <c r="W110" i="11" s="1"/>
  <c r="A110" i="11"/>
  <c r="U109" i="11"/>
  <c r="T109" i="11"/>
  <c r="AK109" i="11" s="1"/>
  <c r="AM109" i="11" s="1"/>
  <c r="AQ109" i="11" s="1"/>
  <c r="S109" i="11"/>
  <c r="R109" i="11"/>
  <c r="N109" i="11"/>
  <c r="M109" i="11"/>
  <c r="W109" i="11" s="1"/>
  <c r="Y108" i="11"/>
  <c r="W108" i="11"/>
  <c r="U108" i="11"/>
  <c r="T108" i="11"/>
  <c r="S108" i="11"/>
  <c r="R108" i="11"/>
  <c r="N108" i="11"/>
  <c r="X108" i="11" s="1"/>
  <c r="M108" i="11"/>
  <c r="A108" i="11"/>
  <c r="X107" i="11"/>
  <c r="U107" i="11"/>
  <c r="T107" i="11"/>
  <c r="S107" i="11"/>
  <c r="AK107" i="11" s="1"/>
  <c r="AM107" i="11" s="1"/>
  <c r="AQ107" i="11" s="1"/>
  <c r="R107" i="11"/>
  <c r="N107" i="11"/>
  <c r="Y107" i="11" s="1"/>
  <c r="M107" i="11"/>
  <c r="W107" i="11" s="1"/>
  <c r="X106" i="11"/>
  <c r="U106" i="11"/>
  <c r="T106" i="11"/>
  <c r="S106" i="11"/>
  <c r="R106" i="11"/>
  <c r="N106" i="11"/>
  <c r="Y106" i="11" s="1"/>
  <c r="M106" i="11"/>
  <c r="W106" i="11" s="1"/>
  <c r="A106" i="11"/>
  <c r="AJ105" i="11"/>
  <c r="W105" i="11"/>
  <c r="U105" i="11"/>
  <c r="T105" i="11"/>
  <c r="S105" i="11"/>
  <c r="R105" i="11"/>
  <c r="N105" i="11"/>
  <c r="M105" i="11"/>
  <c r="Y104" i="11"/>
  <c r="W104" i="11"/>
  <c r="U104" i="11"/>
  <c r="T104" i="11"/>
  <c r="S104" i="11"/>
  <c r="R104" i="11"/>
  <c r="N104" i="11"/>
  <c r="X104" i="11" s="1"/>
  <c r="M104" i="11"/>
  <c r="W103" i="11"/>
  <c r="U103" i="11"/>
  <c r="T103" i="11"/>
  <c r="S103" i="11"/>
  <c r="R103" i="11"/>
  <c r="N103" i="11"/>
  <c r="M103" i="11"/>
  <c r="AG102" i="11"/>
  <c r="X102" i="11"/>
  <c r="U102" i="11"/>
  <c r="T102" i="11"/>
  <c r="AK102" i="11" s="1"/>
  <c r="AM102" i="11" s="1"/>
  <c r="AQ102" i="11" s="1"/>
  <c r="S102" i="11"/>
  <c r="R102" i="11"/>
  <c r="N102" i="11"/>
  <c r="Y102" i="11" s="1"/>
  <c r="M102" i="11"/>
  <c r="W102" i="11" s="1"/>
  <c r="A102" i="11"/>
  <c r="W101" i="11"/>
  <c r="U101" i="11"/>
  <c r="T101" i="11"/>
  <c r="S101" i="11"/>
  <c r="AK101" i="11" s="1"/>
  <c r="AM101" i="11" s="1"/>
  <c r="AQ101" i="11" s="1"/>
  <c r="R101" i="11"/>
  <c r="N101" i="11"/>
  <c r="X101" i="11" s="1"/>
  <c r="M101" i="11"/>
  <c r="W100" i="11"/>
  <c r="U100" i="11"/>
  <c r="T100" i="11"/>
  <c r="S100" i="11"/>
  <c r="AK100" i="11" s="1"/>
  <c r="AM100" i="11" s="1"/>
  <c r="AQ100" i="11" s="1"/>
  <c r="R100" i="11"/>
  <c r="N100" i="11"/>
  <c r="X100" i="11" s="1"/>
  <c r="M100" i="11"/>
  <c r="A100" i="11"/>
  <c r="U99" i="11"/>
  <c r="T99" i="11"/>
  <c r="S99" i="11"/>
  <c r="V99" i="11" s="1"/>
  <c r="R99" i="11"/>
  <c r="N99" i="11"/>
  <c r="M99" i="11"/>
  <c r="W99" i="11" s="1"/>
  <c r="U98" i="11"/>
  <c r="T98" i="11"/>
  <c r="S98" i="11"/>
  <c r="R98" i="11"/>
  <c r="N98" i="11"/>
  <c r="M98" i="11"/>
  <c r="W98" i="11" s="1"/>
  <c r="A98" i="11"/>
  <c r="Y97" i="11"/>
  <c r="W97" i="11"/>
  <c r="U97" i="11"/>
  <c r="T97" i="11"/>
  <c r="S97" i="11"/>
  <c r="R97" i="11"/>
  <c r="N97" i="11"/>
  <c r="X97" i="11" s="1"/>
  <c r="M97" i="11"/>
  <c r="AK96" i="11"/>
  <c r="AM96" i="11" s="1"/>
  <c r="AQ96" i="11" s="1"/>
  <c r="S96" i="11"/>
  <c r="V96" i="11" s="1"/>
  <c r="R96" i="11"/>
  <c r="N96" i="11"/>
  <c r="X96" i="11" s="1"/>
  <c r="M96" i="11"/>
  <c r="W96" i="11" s="1"/>
  <c r="A96" i="11"/>
  <c r="V95" i="11"/>
  <c r="U95" i="11"/>
  <c r="T95" i="11"/>
  <c r="S95" i="11"/>
  <c r="R95" i="11"/>
  <c r="N95" i="11"/>
  <c r="Y95" i="11" s="1"/>
  <c r="M95" i="11"/>
  <c r="W95" i="11" s="1"/>
  <c r="Y94" i="11"/>
  <c r="X94" i="11"/>
  <c r="U94" i="11"/>
  <c r="T94" i="11"/>
  <c r="S94" i="11"/>
  <c r="V94" i="11" s="1"/>
  <c r="R94" i="11"/>
  <c r="N94" i="11"/>
  <c r="M94" i="11"/>
  <c r="W94" i="11" s="1"/>
  <c r="A94" i="11"/>
  <c r="U93" i="11"/>
  <c r="T93" i="11"/>
  <c r="S93" i="11"/>
  <c r="R93" i="11"/>
  <c r="N93" i="11"/>
  <c r="M93" i="11"/>
  <c r="W93" i="11" s="1"/>
  <c r="U92" i="11"/>
  <c r="T92" i="11"/>
  <c r="S92" i="11"/>
  <c r="R92" i="11"/>
  <c r="N92" i="11"/>
  <c r="M92" i="11"/>
  <c r="W92" i="11" s="1"/>
  <c r="A92" i="11"/>
  <c r="U91" i="11"/>
  <c r="T91" i="11"/>
  <c r="S91" i="11"/>
  <c r="R91" i="11"/>
  <c r="N91" i="11"/>
  <c r="M91" i="11"/>
  <c r="W91" i="11" s="1"/>
  <c r="X90" i="11"/>
  <c r="U90" i="11"/>
  <c r="T90" i="11"/>
  <c r="V90" i="11" s="1"/>
  <c r="S90" i="11"/>
  <c r="R90" i="11"/>
  <c r="N90" i="11"/>
  <c r="Y90" i="11" s="1"/>
  <c r="M90" i="11"/>
  <c r="W90" i="11" s="1"/>
  <c r="A90" i="11"/>
  <c r="S89" i="11"/>
  <c r="R89" i="11"/>
  <c r="M89" i="11"/>
  <c r="W89" i="11" s="1"/>
  <c r="Z89" i="11" s="1"/>
  <c r="AR89" i="11" s="1"/>
  <c r="AT89" i="11" s="1"/>
  <c r="U88" i="11"/>
  <c r="T88" i="11"/>
  <c r="S88" i="11"/>
  <c r="R88" i="11"/>
  <c r="N88" i="11"/>
  <c r="M88" i="11"/>
  <c r="W88" i="11" s="1"/>
  <c r="AJ87" i="11"/>
  <c r="AG87" i="11"/>
  <c r="X87" i="11"/>
  <c r="U87" i="11"/>
  <c r="T87" i="11"/>
  <c r="AK87" i="11" s="1"/>
  <c r="AM87" i="11" s="1"/>
  <c r="S87" i="11"/>
  <c r="R87" i="11"/>
  <c r="N87" i="11"/>
  <c r="Y87" i="11" s="1"/>
  <c r="M87" i="11"/>
  <c r="W87" i="11" s="1"/>
  <c r="Z87" i="11" s="1"/>
  <c r="AR87" i="11" s="1"/>
  <c r="AT87" i="11" s="1"/>
  <c r="X86" i="11"/>
  <c r="U86" i="11"/>
  <c r="T86" i="11"/>
  <c r="S86" i="11"/>
  <c r="R86" i="11"/>
  <c r="N86" i="11"/>
  <c r="Y86" i="11" s="1"/>
  <c r="M86" i="11"/>
  <c r="W86" i="11" s="1"/>
  <c r="A86" i="11"/>
  <c r="U85" i="11"/>
  <c r="T85" i="11"/>
  <c r="S85" i="11"/>
  <c r="R85" i="11"/>
  <c r="N85" i="11"/>
  <c r="M85" i="11"/>
  <c r="W85" i="11" s="1"/>
  <c r="U84" i="11"/>
  <c r="T84" i="11"/>
  <c r="S84" i="11"/>
  <c r="R84" i="11"/>
  <c r="N84" i="11"/>
  <c r="M84" i="11"/>
  <c r="W84" i="11" s="1"/>
  <c r="U83" i="11"/>
  <c r="T83" i="11"/>
  <c r="S83" i="11"/>
  <c r="R83" i="11"/>
  <c r="N83" i="11"/>
  <c r="M83" i="11"/>
  <c r="W83" i="11" s="1"/>
  <c r="X82" i="11"/>
  <c r="U82" i="11"/>
  <c r="T82" i="11"/>
  <c r="V82" i="11" s="1"/>
  <c r="S82" i="11"/>
  <c r="R82" i="11"/>
  <c r="N82" i="11"/>
  <c r="Y82" i="11" s="1"/>
  <c r="M82" i="11"/>
  <c r="W82" i="11" s="1"/>
  <c r="A82" i="11"/>
  <c r="AG81" i="11"/>
  <c r="AD81" i="11"/>
  <c r="X81" i="11"/>
  <c r="U81" i="11"/>
  <c r="T81" i="11"/>
  <c r="S81" i="11"/>
  <c r="R81" i="11"/>
  <c r="N81" i="11"/>
  <c r="Y81" i="11" s="1"/>
  <c r="M81" i="11"/>
  <c r="W81" i="11" s="1"/>
  <c r="X80" i="11"/>
  <c r="U80" i="11"/>
  <c r="T80" i="11"/>
  <c r="S80" i="11"/>
  <c r="V80" i="11" s="1"/>
  <c r="R80" i="11"/>
  <c r="N80" i="11"/>
  <c r="Y80" i="11" s="1"/>
  <c r="M80" i="11"/>
  <c r="W80" i="11" s="1"/>
  <c r="Z80" i="11" s="1"/>
  <c r="AR80" i="11" s="1"/>
  <c r="AT80" i="11" s="1"/>
  <c r="X79" i="11"/>
  <c r="U79" i="11"/>
  <c r="T79" i="11"/>
  <c r="S79" i="11"/>
  <c r="R79" i="11"/>
  <c r="N79" i="11"/>
  <c r="Y79" i="11" s="1"/>
  <c r="M79" i="11"/>
  <c r="W79" i="11" s="1"/>
  <c r="X78" i="11"/>
  <c r="U78" i="11"/>
  <c r="T78" i="11"/>
  <c r="S78" i="11"/>
  <c r="R78" i="11"/>
  <c r="N78" i="11"/>
  <c r="Y78" i="11" s="1"/>
  <c r="M78" i="11"/>
  <c r="W78" i="11" s="1"/>
  <c r="A78" i="11"/>
  <c r="U77" i="11"/>
  <c r="T77" i="11"/>
  <c r="S77" i="11"/>
  <c r="R77" i="11"/>
  <c r="N77" i="11"/>
  <c r="M77" i="11"/>
  <c r="W77" i="11" s="1"/>
  <c r="U76" i="11"/>
  <c r="T76" i="11"/>
  <c r="S76" i="11"/>
  <c r="R76" i="11"/>
  <c r="N76" i="11"/>
  <c r="M76" i="11"/>
  <c r="W76" i="11" s="1"/>
  <c r="A76" i="11"/>
  <c r="X75" i="11"/>
  <c r="U75" i="11"/>
  <c r="T75" i="11"/>
  <c r="S75" i="11"/>
  <c r="R75" i="11"/>
  <c r="N75" i="11"/>
  <c r="Y75" i="11" s="1"/>
  <c r="M75" i="11"/>
  <c r="W75" i="11" s="1"/>
  <c r="AJ74" i="11"/>
  <c r="W74" i="11"/>
  <c r="U74" i="11"/>
  <c r="T74" i="11"/>
  <c r="S74" i="11"/>
  <c r="R74" i="11"/>
  <c r="N74" i="11"/>
  <c r="M74" i="11"/>
  <c r="A74" i="11"/>
  <c r="X73" i="11"/>
  <c r="U73" i="11"/>
  <c r="T73" i="11"/>
  <c r="S73" i="11"/>
  <c r="R73" i="11"/>
  <c r="N73" i="11"/>
  <c r="Y73" i="11" s="1"/>
  <c r="M73" i="11"/>
  <c r="W73" i="11" s="1"/>
  <c r="Z73" i="11" s="1"/>
  <c r="AR73" i="11" s="1"/>
  <c r="AT73" i="11" s="1"/>
  <c r="X72" i="11"/>
  <c r="U72" i="11"/>
  <c r="T72" i="11"/>
  <c r="S72" i="11"/>
  <c r="R72" i="11"/>
  <c r="N72" i="11"/>
  <c r="Y72" i="11" s="1"/>
  <c r="M72" i="11"/>
  <c r="W72" i="11" s="1"/>
  <c r="AJ71" i="11"/>
  <c r="U71" i="11"/>
  <c r="T71" i="11"/>
  <c r="S71" i="11"/>
  <c r="R71" i="11"/>
  <c r="N71" i="11"/>
  <c r="M71" i="11"/>
  <c r="W71" i="11" s="1"/>
  <c r="W70" i="11"/>
  <c r="U70" i="11"/>
  <c r="T70" i="11"/>
  <c r="S70" i="11"/>
  <c r="R70" i="11"/>
  <c r="N70" i="11"/>
  <c r="M70" i="11"/>
  <c r="U69" i="11"/>
  <c r="T69" i="11"/>
  <c r="S69" i="11"/>
  <c r="R69" i="11"/>
  <c r="N69" i="11"/>
  <c r="M69" i="11"/>
  <c r="W69" i="11" s="1"/>
  <c r="U68" i="11"/>
  <c r="T68" i="11"/>
  <c r="S68" i="11"/>
  <c r="R68" i="11"/>
  <c r="N68" i="11"/>
  <c r="M68" i="11"/>
  <c r="W68" i="11" s="1"/>
  <c r="W67" i="11"/>
  <c r="U67" i="11"/>
  <c r="T67" i="11"/>
  <c r="S67" i="11"/>
  <c r="R67" i="11"/>
  <c r="N67" i="11"/>
  <c r="M67" i="11"/>
  <c r="A67" i="11"/>
  <c r="X66" i="11"/>
  <c r="U66" i="11"/>
  <c r="T66" i="11"/>
  <c r="S66" i="11"/>
  <c r="AK66" i="11" s="1"/>
  <c r="AM66" i="11" s="1"/>
  <c r="AQ66" i="11" s="1"/>
  <c r="R66" i="11"/>
  <c r="N66" i="11"/>
  <c r="Y66" i="11" s="1"/>
  <c r="M66" i="11"/>
  <c r="W66" i="11" s="1"/>
  <c r="S65" i="11"/>
  <c r="R65" i="11"/>
  <c r="N65" i="11"/>
  <c r="M65" i="11"/>
  <c r="W65" i="11" s="1"/>
  <c r="Z65" i="11" s="1"/>
  <c r="AR65" i="11" s="1"/>
  <c r="A65" i="11"/>
  <c r="U64" i="11"/>
  <c r="T64" i="11"/>
  <c r="S64" i="11"/>
  <c r="R64" i="11"/>
  <c r="N64" i="11"/>
  <c r="Y64" i="11" s="1"/>
  <c r="M64" i="11"/>
  <c r="W64" i="11" s="1"/>
  <c r="U63" i="11"/>
  <c r="T63" i="11"/>
  <c r="S63" i="11"/>
  <c r="R63" i="11"/>
  <c r="N63" i="11"/>
  <c r="Y63" i="11" s="1"/>
  <c r="M63" i="11"/>
  <c r="W63" i="11" s="1"/>
  <c r="AJ62" i="11"/>
  <c r="Y62" i="11"/>
  <c r="W62" i="11"/>
  <c r="U62" i="11"/>
  <c r="T62" i="11"/>
  <c r="S62" i="11"/>
  <c r="R62" i="11"/>
  <c r="N62" i="11"/>
  <c r="X62" i="11" s="1"/>
  <c r="M62" i="11"/>
  <c r="AJ61" i="11"/>
  <c r="AG61" i="11"/>
  <c r="AD61" i="11"/>
  <c r="X61" i="11"/>
  <c r="Z61" i="11" s="1"/>
  <c r="AR61" i="11" s="1"/>
  <c r="AT61" i="11" s="1"/>
  <c r="U61" i="11"/>
  <c r="T61" i="11"/>
  <c r="S61" i="11"/>
  <c r="AK61" i="11" s="1"/>
  <c r="AM61" i="11" s="1"/>
  <c r="AQ61" i="11" s="1"/>
  <c r="R61" i="11"/>
  <c r="N61" i="11"/>
  <c r="Y61" i="11" s="1"/>
  <c r="M61" i="11"/>
  <c r="W61" i="11" s="1"/>
  <c r="A61" i="11"/>
  <c r="U60" i="11"/>
  <c r="T60" i="11"/>
  <c r="S60" i="11"/>
  <c r="AK60" i="11" s="1"/>
  <c r="AM60" i="11" s="1"/>
  <c r="AQ60" i="11" s="1"/>
  <c r="R60" i="11"/>
  <c r="N60" i="11"/>
  <c r="M60" i="11"/>
  <c r="W60" i="11" s="1"/>
  <c r="U59" i="11"/>
  <c r="T59" i="11"/>
  <c r="S59" i="11"/>
  <c r="AK59" i="11" s="1"/>
  <c r="AM59" i="11" s="1"/>
  <c r="AQ59" i="11" s="1"/>
  <c r="R59" i="11"/>
  <c r="N59" i="11"/>
  <c r="M59" i="11"/>
  <c r="W59" i="11" s="1"/>
  <c r="A59" i="11"/>
  <c r="U58" i="11"/>
  <c r="T58" i="11"/>
  <c r="V58" i="11" s="1"/>
  <c r="S58" i="11"/>
  <c r="R58" i="11"/>
  <c r="N58" i="11"/>
  <c r="Y58" i="11" s="1"/>
  <c r="M58" i="11"/>
  <c r="W58" i="11" s="1"/>
  <c r="Y57" i="11"/>
  <c r="X57" i="11"/>
  <c r="Z57" i="11" s="1"/>
  <c r="AR57" i="11" s="1"/>
  <c r="AT57" i="11" s="1"/>
  <c r="W57" i="11"/>
  <c r="U57" i="11"/>
  <c r="T57" i="11"/>
  <c r="S57" i="11"/>
  <c r="R57" i="11"/>
  <c r="M57" i="11"/>
  <c r="A57" i="11"/>
  <c r="X56" i="11"/>
  <c r="Z56" i="11" s="1"/>
  <c r="AR56" i="11" s="1"/>
  <c r="AT56" i="11" s="1"/>
  <c r="U56" i="11"/>
  <c r="T56" i="11"/>
  <c r="S56" i="11"/>
  <c r="AK56" i="11" s="1"/>
  <c r="AM56" i="11" s="1"/>
  <c r="AQ56" i="11" s="1"/>
  <c r="R56" i="11"/>
  <c r="N56" i="11"/>
  <c r="Y56" i="11" s="1"/>
  <c r="M56" i="11"/>
  <c r="W56" i="11" s="1"/>
  <c r="U55" i="11"/>
  <c r="T55" i="11"/>
  <c r="S55" i="11"/>
  <c r="R55" i="11"/>
  <c r="N55" i="11"/>
  <c r="Y55" i="11" s="1"/>
  <c r="M55" i="11"/>
  <c r="W55" i="11" s="1"/>
  <c r="A55" i="11"/>
  <c r="U54" i="11"/>
  <c r="T54" i="11"/>
  <c r="S54" i="11"/>
  <c r="AK54" i="11" s="1"/>
  <c r="AM54" i="11" s="1"/>
  <c r="AQ54" i="11" s="1"/>
  <c r="R54" i="11"/>
  <c r="N54" i="11"/>
  <c r="M54" i="11"/>
  <c r="W54" i="11" s="1"/>
  <c r="U53" i="11"/>
  <c r="T53" i="11"/>
  <c r="S53" i="11"/>
  <c r="AK53" i="11" s="1"/>
  <c r="AM53" i="11" s="1"/>
  <c r="AQ53" i="11" s="1"/>
  <c r="R53" i="11"/>
  <c r="N53" i="11"/>
  <c r="M53" i="11"/>
  <c r="W53" i="11" s="1"/>
  <c r="U52" i="11"/>
  <c r="T52" i="11"/>
  <c r="S52" i="11"/>
  <c r="AK52" i="11" s="1"/>
  <c r="AM52" i="11" s="1"/>
  <c r="AQ52" i="11" s="1"/>
  <c r="R52" i="11"/>
  <c r="N52" i="11"/>
  <c r="M52" i="11"/>
  <c r="W52" i="11" s="1"/>
  <c r="AJ51" i="11"/>
  <c r="AG51" i="11"/>
  <c r="AD51" i="11"/>
  <c r="X51" i="11"/>
  <c r="U51" i="11"/>
  <c r="T51" i="11"/>
  <c r="S51" i="11"/>
  <c r="R51" i="11"/>
  <c r="N51" i="11"/>
  <c r="Y51" i="11" s="1"/>
  <c r="M51" i="11"/>
  <c r="W51" i="11" s="1"/>
  <c r="X50" i="11"/>
  <c r="U50" i="11"/>
  <c r="T50" i="11"/>
  <c r="S50" i="11"/>
  <c r="V50" i="11" s="1"/>
  <c r="R50" i="11"/>
  <c r="N50" i="11"/>
  <c r="Y50" i="11" s="1"/>
  <c r="M50" i="11"/>
  <c r="W50" i="11" s="1"/>
  <c r="Y49" i="11"/>
  <c r="U49" i="11"/>
  <c r="T49" i="11"/>
  <c r="S49" i="11"/>
  <c r="R49" i="11"/>
  <c r="N49" i="11"/>
  <c r="X49" i="11" s="1"/>
  <c r="M49" i="11"/>
  <c r="W49" i="11" s="1"/>
  <c r="A49" i="11"/>
  <c r="Y48" i="11"/>
  <c r="U48" i="11"/>
  <c r="T48" i="11"/>
  <c r="S48" i="11"/>
  <c r="R48" i="11"/>
  <c r="N48" i="11"/>
  <c r="X48" i="11" s="1"/>
  <c r="M48" i="11"/>
  <c r="W48" i="11" s="1"/>
  <c r="Y47" i="11"/>
  <c r="U47" i="11"/>
  <c r="T47" i="11"/>
  <c r="S47" i="11"/>
  <c r="R47" i="11"/>
  <c r="N47" i="11"/>
  <c r="X47" i="11" s="1"/>
  <c r="M47" i="11"/>
  <c r="W47" i="11" s="1"/>
  <c r="Z47" i="11" s="1"/>
  <c r="AR47" i="11" s="1"/>
  <c r="AT47" i="11" s="1"/>
  <c r="Y46" i="11"/>
  <c r="U46" i="11"/>
  <c r="T46" i="11"/>
  <c r="S46" i="11"/>
  <c r="R46" i="11"/>
  <c r="N46" i="11"/>
  <c r="X46" i="11" s="1"/>
  <c r="M46" i="11"/>
  <c r="W46" i="11" s="1"/>
  <c r="U45" i="11"/>
  <c r="T45" i="11"/>
  <c r="S45" i="11"/>
  <c r="AK45" i="11" s="1"/>
  <c r="AM45" i="11" s="1"/>
  <c r="AQ45" i="11" s="1"/>
  <c r="R45" i="11"/>
  <c r="N45" i="11"/>
  <c r="M45" i="11"/>
  <c r="W45" i="11" s="1"/>
  <c r="Y44" i="11"/>
  <c r="U44" i="11"/>
  <c r="T44" i="11"/>
  <c r="S44" i="11"/>
  <c r="R44" i="11"/>
  <c r="N44" i="11"/>
  <c r="X44" i="11" s="1"/>
  <c r="M44" i="11"/>
  <c r="W44" i="11" s="1"/>
  <c r="Y43" i="11"/>
  <c r="U43" i="11"/>
  <c r="T43" i="11"/>
  <c r="S43" i="11"/>
  <c r="R43" i="11"/>
  <c r="N43" i="11"/>
  <c r="X43" i="11" s="1"/>
  <c r="M43" i="11"/>
  <c r="W43" i="11" s="1"/>
  <c r="Z43" i="11" s="1"/>
  <c r="AR43" i="11" s="1"/>
  <c r="AT43" i="11" s="1"/>
  <c r="Y42" i="11"/>
  <c r="U42" i="11"/>
  <c r="T42" i="11"/>
  <c r="S42" i="11"/>
  <c r="R42" i="11"/>
  <c r="N42" i="11"/>
  <c r="X42" i="11" s="1"/>
  <c r="M42" i="11"/>
  <c r="W42" i="11" s="1"/>
  <c r="Z42" i="11" s="1"/>
  <c r="AR42" i="11" s="1"/>
  <c r="AT42" i="11" s="1"/>
  <c r="U41" i="11"/>
  <c r="T41" i="11"/>
  <c r="S41" i="11"/>
  <c r="AK41" i="11" s="1"/>
  <c r="AM41" i="11" s="1"/>
  <c r="AQ41" i="11" s="1"/>
  <c r="R41" i="11"/>
  <c r="N41" i="11"/>
  <c r="M41" i="11"/>
  <c r="W41" i="11" s="1"/>
  <c r="Y40" i="11"/>
  <c r="U40" i="11"/>
  <c r="T40" i="11"/>
  <c r="S40" i="11"/>
  <c r="R40" i="11"/>
  <c r="N40" i="11"/>
  <c r="X40" i="11" s="1"/>
  <c r="M40" i="11"/>
  <c r="W40" i="11" s="1"/>
  <c r="A40" i="11"/>
  <c r="X39" i="11"/>
  <c r="U39" i="11"/>
  <c r="T39" i="11"/>
  <c r="S39" i="11"/>
  <c r="R39" i="11"/>
  <c r="N39" i="11"/>
  <c r="Y39" i="11" s="1"/>
  <c r="M39" i="11"/>
  <c r="W39" i="11" s="1"/>
  <c r="Z39" i="11" s="1"/>
  <c r="AR39" i="11" s="1"/>
  <c r="AT39" i="11" s="1"/>
  <c r="X38" i="11"/>
  <c r="U38" i="11"/>
  <c r="T38" i="11"/>
  <c r="S38" i="11"/>
  <c r="V38" i="11" s="1"/>
  <c r="R38" i="11"/>
  <c r="N38" i="11"/>
  <c r="Y38" i="11" s="1"/>
  <c r="M38" i="11"/>
  <c r="W38" i="11" s="1"/>
  <c r="X37" i="11"/>
  <c r="U37" i="11"/>
  <c r="T37" i="11"/>
  <c r="S37" i="11"/>
  <c r="R37" i="11"/>
  <c r="N37" i="11"/>
  <c r="Y37" i="11" s="1"/>
  <c r="M37" i="11"/>
  <c r="W37" i="11" s="1"/>
  <c r="Z37" i="11" s="1"/>
  <c r="AR37" i="11" s="1"/>
  <c r="AT37" i="11" s="1"/>
  <c r="AK36" i="11"/>
  <c r="AM36" i="11" s="1"/>
  <c r="AQ36" i="11" s="1"/>
  <c r="AJ36" i="11"/>
  <c r="AG36" i="11"/>
  <c r="AD36" i="11"/>
  <c r="W36" i="11"/>
  <c r="U36" i="11"/>
  <c r="T36" i="11"/>
  <c r="S36" i="11"/>
  <c r="R36" i="11"/>
  <c r="N36" i="11"/>
  <c r="X36" i="11" s="1"/>
  <c r="M36" i="11"/>
  <c r="A36" i="11"/>
  <c r="X35" i="11"/>
  <c r="U35" i="11"/>
  <c r="T35" i="11"/>
  <c r="S35" i="11"/>
  <c r="AK35" i="11" s="1"/>
  <c r="AM35" i="11" s="1"/>
  <c r="AQ35" i="11" s="1"/>
  <c r="R35" i="11"/>
  <c r="N35" i="11"/>
  <c r="Y35" i="11" s="1"/>
  <c r="M35" i="11"/>
  <c r="W35" i="11" s="1"/>
  <c r="X34" i="11"/>
  <c r="W34" i="11"/>
  <c r="U34" i="11"/>
  <c r="T34" i="11"/>
  <c r="S34" i="11"/>
  <c r="AK34" i="11" s="1"/>
  <c r="AM34" i="11" s="1"/>
  <c r="AQ34" i="11" s="1"/>
  <c r="R34" i="11"/>
  <c r="N34" i="11"/>
  <c r="Y34" i="11" s="1"/>
  <c r="M34" i="11"/>
  <c r="A34" i="11"/>
  <c r="U33" i="11"/>
  <c r="T33" i="11"/>
  <c r="S33" i="11"/>
  <c r="AK33" i="11" s="1"/>
  <c r="AM33" i="11" s="1"/>
  <c r="AQ33" i="11" s="1"/>
  <c r="R33" i="11"/>
  <c r="N33" i="11"/>
  <c r="X33" i="11" s="1"/>
  <c r="M33" i="11"/>
  <c r="W33" i="11" s="1"/>
  <c r="X32" i="11"/>
  <c r="U32" i="11"/>
  <c r="T32" i="11"/>
  <c r="S32" i="11"/>
  <c r="V32" i="11" s="1"/>
  <c r="R32" i="11"/>
  <c r="N32" i="11"/>
  <c r="Y32" i="11" s="1"/>
  <c r="M32" i="11"/>
  <c r="W32" i="11" s="1"/>
  <c r="AQ31" i="11"/>
  <c r="X31" i="11"/>
  <c r="U31" i="11"/>
  <c r="T31" i="11"/>
  <c r="S31" i="11"/>
  <c r="R31" i="11"/>
  <c r="N31" i="11"/>
  <c r="Y31" i="11" s="1"/>
  <c r="M31" i="11"/>
  <c r="W31" i="11" s="1"/>
  <c r="Z31" i="11" s="1"/>
  <c r="AR31" i="11" s="1"/>
  <c r="AT31" i="11" s="1"/>
  <c r="X30" i="11"/>
  <c r="U30" i="11"/>
  <c r="T30" i="11"/>
  <c r="S30" i="11"/>
  <c r="V30" i="11" s="1"/>
  <c r="R30" i="11"/>
  <c r="N30" i="11"/>
  <c r="Y30" i="11" s="1"/>
  <c r="M30" i="11"/>
  <c r="W30" i="11" s="1"/>
  <c r="X29" i="11"/>
  <c r="U29" i="11"/>
  <c r="T29" i="11"/>
  <c r="S29" i="11"/>
  <c r="R29" i="11"/>
  <c r="N29" i="11"/>
  <c r="Y29" i="11" s="1"/>
  <c r="M29" i="11"/>
  <c r="W29" i="11" s="1"/>
  <c r="Z29" i="11" s="1"/>
  <c r="AR29" i="11" s="1"/>
  <c r="AT29" i="11" s="1"/>
  <c r="A29" i="11"/>
  <c r="S28" i="11"/>
  <c r="V28" i="11" s="1"/>
  <c r="R28" i="11"/>
  <c r="N28" i="11"/>
  <c r="M28" i="11"/>
  <c r="W28" i="11" s="1"/>
  <c r="AJ27" i="11"/>
  <c r="AG27" i="11"/>
  <c r="AD27" i="11"/>
  <c r="X27" i="11"/>
  <c r="W27" i="11"/>
  <c r="U27" i="11"/>
  <c r="T27" i="11"/>
  <c r="S27" i="11"/>
  <c r="V27" i="11" s="1"/>
  <c r="R27" i="11"/>
  <c r="N27" i="11"/>
  <c r="Y27" i="11" s="1"/>
  <c r="M27" i="11"/>
  <c r="AG26" i="11"/>
  <c r="AD26" i="11"/>
  <c r="W26" i="11"/>
  <c r="V26" i="11"/>
  <c r="U26" i="11"/>
  <c r="T26" i="11"/>
  <c r="S26" i="11"/>
  <c r="AK26" i="11" s="1"/>
  <c r="AM26" i="11" s="1"/>
  <c r="R26" i="11"/>
  <c r="N26" i="11"/>
  <c r="Y26" i="11" s="1"/>
  <c r="M26" i="11"/>
  <c r="AJ25" i="11"/>
  <c r="AG25" i="11"/>
  <c r="AD25" i="11"/>
  <c r="AD133" i="11" s="1"/>
  <c r="W25" i="11"/>
  <c r="U25" i="11"/>
  <c r="T25" i="11"/>
  <c r="S25" i="11"/>
  <c r="R25" i="11"/>
  <c r="N25" i="11"/>
  <c r="Y25" i="11" s="1"/>
  <c r="M25" i="11"/>
  <c r="A25" i="11"/>
  <c r="X24" i="11"/>
  <c r="W24" i="11"/>
  <c r="U24" i="11"/>
  <c r="T24" i="11"/>
  <c r="S24" i="11"/>
  <c r="AK24" i="11" s="1"/>
  <c r="AM24" i="11" s="1"/>
  <c r="AQ24" i="11" s="1"/>
  <c r="R24" i="11"/>
  <c r="N24" i="11"/>
  <c r="Y24" i="11" s="1"/>
  <c r="M24" i="11"/>
  <c r="X23" i="11"/>
  <c r="U23" i="11"/>
  <c r="T23" i="11"/>
  <c r="S23" i="11"/>
  <c r="AK23" i="11" s="1"/>
  <c r="AM23" i="11" s="1"/>
  <c r="AQ23" i="11" s="1"/>
  <c r="R23" i="11"/>
  <c r="N23" i="11"/>
  <c r="Y23" i="11" s="1"/>
  <c r="M23" i="11"/>
  <c r="W23" i="11" s="1"/>
  <c r="A23" i="11"/>
  <c r="U22" i="11"/>
  <c r="T22" i="11"/>
  <c r="AK22" i="11" s="1"/>
  <c r="AM22" i="11" s="1"/>
  <c r="AQ22" i="11" s="1"/>
  <c r="S22" i="11"/>
  <c r="R22" i="11"/>
  <c r="N22" i="11"/>
  <c r="Y22" i="11" s="1"/>
  <c r="M22" i="11"/>
  <c r="W22" i="11" s="1"/>
  <c r="AG21" i="11"/>
  <c r="W21" i="11"/>
  <c r="U21" i="11"/>
  <c r="V21" i="11" s="1"/>
  <c r="T21" i="11"/>
  <c r="S21" i="11"/>
  <c r="R21" i="11"/>
  <c r="N21" i="11"/>
  <c r="X21" i="11" s="1"/>
  <c r="M21" i="11"/>
  <c r="A21" i="11"/>
  <c r="U20" i="11"/>
  <c r="T20" i="11"/>
  <c r="S20" i="11"/>
  <c r="R20" i="11"/>
  <c r="N20" i="11"/>
  <c r="Y20" i="11" s="1"/>
  <c r="M20" i="11"/>
  <c r="W20" i="11" s="1"/>
  <c r="W19" i="11"/>
  <c r="V19" i="11"/>
  <c r="U19" i="11"/>
  <c r="T19" i="11"/>
  <c r="S19" i="11"/>
  <c r="AK19" i="11" s="1"/>
  <c r="AM19" i="11" s="1"/>
  <c r="AQ19" i="11" s="1"/>
  <c r="R19" i="11"/>
  <c r="N19" i="11"/>
  <c r="Y19" i="11" s="1"/>
  <c r="M19" i="11"/>
  <c r="A19" i="11"/>
  <c r="W18" i="11"/>
  <c r="U18" i="11"/>
  <c r="T18" i="11"/>
  <c r="S18" i="11"/>
  <c r="AK18" i="11" s="1"/>
  <c r="AM18" i="11" s="1"/>
  <c r="AQ18" i="11" s="1"/>
  <c r="R18" i="11"/>
  <c r="N18" i="11"/>
  <c r="X18" i="11" s="1"/>
  <c r="M18" i="11"/>
  <c r="X17" i="11"/>
  <c r="W17" i="11"/>
  <c r="U17" i="11"/>
  <c r="T17" i="11"/>
  <c r="S17" i="11"/>
  <c r="V17" i="11" s="1"/>
  <c r="R17" i="11"/>
  <c r="N17" i="11"/>
  <c r="Y17" i="11" s="1"/>
  <c r="M17" i="11"/>
  <c r="A17" i="11"/>
  <c r="X16" i="11"/>
  <c r="U16" i="11"/>
  <c r="T16" i="11"/>
  <c r="S16" i="11"/>
  <c r="V16" i="11" s="1"/>
  <c r="R16" i="11"/>
  <c r="N16" i="11"/>
  <c r="Y16" i="11" s="1"/>
  <c r="M16" i="11"/>
  <c r="W16" i="11" s="1"/>
  <c r="AN15" i="11"/>
  <c r="AO15" i="11" s="1"/>
  <c r="AP15" i="11" s="1"/>
  <c r="AQ15" i="11" s="1"/>
  <c r="AI15" i="11"/>
  <c r="AJ15" i="11" s="1"/>
  <c r="AK15" i="11" s="1"/>
  <c r="AL15" i="11" s="1"/>
  <c r="AC15" i="11"/>
  <c r="AD15" i="11" s="1"/>
  <c r="AE15" i="11" s="1"/>
  <c r="AF15" i="11" s="1"/>
  <c r="AG15" i="11" s="1"/>
  <c r="W15" i="11"/>
  <c r="X15" i="11" s="1"/>
  <c r="Y15" i="11" s="1"/>
  <c r="Z15" i="11" s="1"/>
  <c r="Q15" i="11"/>
  <c r="R15" i="11" s="1"/>
  <c r="S15" i="11" s="1"/>
  <c r="T15" i="11" s="1"/>
  <c r="O15" i="11"/>
  <c r="P15" i="11" s="1"/>
  <c r="H15" i="11"/>
  <c r="C15" i="11"/>
  <c r="B15" i="11"/>
  <c r="AU5" i="11"/>
  <c r="AT4" i="11"/>
  <c r="AU4" i="11" s="1"/>
  <c r="AS4" i="11"/>
  <c r="AU3" i="11"/>
  <c r="AU2" i="11"/>
  <c r="Z46" i="11" l="1"/>
  <c r="AR46" i="11" s="1"/>
  <c r="AT46" i="11" s="1"/>
  <c r="Z64" i="11"/>
  <c r="AR64" i="11" s="1"/>
  <c r="AT64" i="11" s="1"/>
  <c r="Y124" i="11"/>
  <c r="X124" i="11"/>
  <c r="Z124" i="11" s="1"/>
  <c r="AR124" i="11" s="1"/>
  <c r="AT124" i="11" s="1"/>
  <c r="Y128" i="11"/>
  <c r="X128" i="11"/>
  <c r="AQ26" i="11"/>
  <c r="AK27" i="11"/>
  <c r="AM27" i="11" s="1"/>
  <c r="AQ27" i="11" s="1"/>
  <c r="V29" i="11"/>
  <c r="Z30" i="11"/>
  <c r="AR30" i="11" s="1"/>
  <c r="AT30" i="11" s="1"/>
  <c r="V31" i="11"/>
  <c r="V37" i="11"/>
  <c r="Z38" i="11"/>
  <c r="AR38" i="11" s="1"/>
  <c r="AT38" i="11" s="1"/>
  <c r="AK40" i="11"/>
  <c r="AM40" i="11" s="1"/>
  <c r="AQ40" i="11" s="1"/>
  <c r="V41" i="11"/>
  <c r="AK44" i="11"/>
  <c r="AM44" i="11" s="1"/>
  <c r="AQ44" i="11" s="1"/>
  <c r="V45" i="11"/>
  <c r="AK48" i="11"/>
  <c r="AM48" i="11" s="1"/>
  <c r="AQ48" i="11" s="1"/>
  <c r="V49" i="11"/>
  <c r="Z50" i="11"/>
  <c r="AR50" i="11" s="1"/>
  <c r="AT50" i="11" s="1"/>
  <c r="AK50" i="11"/>
  <c r="AM50" i="11" s="1"/>
  <c r="AQ50" i="11" s="1"/>
  <c r="X55" i="11"/>
  <c r="Z55" i="11" s="1"/>
  <c r="AR55" i="11" s="1"/>
  <c r="AT55" i="11" s="1"/>
  <c r="V57" i="11"/>
  <c r="X63" i="11"/>
  <c r="X64" i="11"/>
  <c r="X77" i="11"/>
  <c r="Y77" i="11"/>
  <c r="Z77" i="11" s="1"/>
  <c r="AR77" i="11" s="1"/>
  <c r="AT77" i="11" s="1"/>
  <c r="AK79" i="11"/>
  <c r="AM79" i="11" s="1"/>
  <c r="AQ79" i="11" s="1"/>
  <c r="V79" i="11"/>
  <c r="Y88" i="11"/>
  <c r="X88" i="11"/>
  <c r="X92" i="11"/>
  <c r="Y92" i="11"/>
  <c r="Z94" i="11"/>
  <c r="AR94" i="11" s="1"/>
  <c r="AT94" i="11" s="1"/>
  <c r="V97" i="11"/>
  <c r="AK97" i="11"/>
  <c r="AM97" i="11" s="1"/>
  <c r="AQ97" i="11" s="1"/>
  <c r="X109" i="11"/>
  <c r="Z109" i="11" s="1"/>
  <c r="AR109" i="11" s="1"/>
  <c r="Y109" i="11"/>
  <c r="AQ129" i="11"/>
  <c r="AK72" i="11"/>
  <c r="AM72" i="11" s="1"/>
  <c r="AQ72" i="11" s="1"/>
  <c r="V72" i="11"/>
  <c r="V89" i="11"/>
  <c r="AK89" i="11"/>
  <c r="AM89" i="11" s="1"/>
  <c r="AQ89" i="11" s="1"/>
  <c r="AS89" i="11" s="1"/>
  <c r="AU89" i="11" s="1"/>
  <c r="AW89" i="11" s="1"/>
  <c r="Y98" i="11"/>
  <c r="X98" i="11"/>
  <c r="Y111" i="11"/>
  <c r="X111" i="11"/>
  <c r="Z111" i="11" s="1"/>
  <c r="AR111" i="11" s="1"/>
  <c r="AT111" i="11" s="1"/>
  <c r="Y117" i="11"/>
  <c r="X117" i="11"/>
  <c r="Y126" i="11"/>
  <c r="X126" i="11"/>
  <c r="Z126" i="11" s="1"/>
  <c r="AR126" i="11" s="1"/>
  <c r="X20" i="11"/>
  <c r="X19" i="11"/>
  <c r="AK20" i="11"/>
  <c r="AM20" i="11" s="1"/>
  <c r="AQ20" i="11" s="1"/>
  <c r="AK21" i="11"/>
  <c r="AM21" i="11" s="1"/>
  <c r="AQ21" i="11" s="1"/>
  <c r="AS21" i="11" s="1"/>
  <c r="AU21" i="11" s="1"/>
  <c r="AW21" i="11" s="1"/>
  <c r="V23" i="11"/>
  <c r="Z24" i="11"/>
  <c r="AR24" i="11" s="1"/>
  <c r="AT24" i="11" s="1"/>
  <c r="X25" i="11"/>
  <c r="Z25" i="11" s="1"/>
  <c r="AR25" i="11" s="1"/>
  <c r="AT25" i="11" s="1"/>
  <c r="X26" i="11"/>
  <c r="Z26" i="11" s="1"/>
  <c r="AR26" i="11" s="1"/>
  <c r="AT26" i="11" s="1"/>
  <c r="Z27" i="11"/>
  <c r="AR27" i="11" s="1"/>
  <c r="AT27" i="11" s="1"/>
  <c r="V33" i="11"/>
  <c r="Z34" i="11"/>
  <c r="AR34" i="11" s="1"/>
  <c r="AT34" i="11" s="1"/>
  <c r="V35" i="11"/>
  <c r="AK55" i="11"/>
  <c r="AM55" i="11" s="1"/>
  <c r="AQ55" i="11" s="1"/>
  <c r="V56" i="11"/>
  <c r="AK58" i="11"/>
  <c r="AM58" i="11" s="1"/>
  <c r="AQ58" i="11" s="1"/>
  <c r="X58" i="11"/>
  <c r="Z58" i="11" s="1"/>
  <c r="AR58" i="11" s="1"/>
  <c r="AT58" i="11" s="1"/>
  <c r="V61" i="11"/>
  <c r="AK64" i="11"/>
  <c r="AM64" i="11" s="1"/>
  <c r="AQ64" i="11" s="1"/>
  <c r="Z75" i="11"/>
  <c r="AR75" i="11" s="1"/>
  <c r="AT75" i="11" s="1"/>
  <c r="AK78" i="11"/>
  <c r="AM78" i="11" s="1"/>
  <c r="AQ78" i="11" s="1"/>
  <c r="AS78" i="11" s="1"/>
  <c r="AU78" i="11" s="1"/>
  <c r="AW78" i="11" s="1"/>
  <c r="V78" i="11"/>
  <c r="X83" i="11"/>
  <c r="Y83" i="11"/>
  <c r="X85" i="11"/>
  <c r="Y85" i="11"/>
  <c r="V87" i="11"/>
  <c r="Y91" i="11"/>
  <c r="X91" i="11"/>
  <c r="Z91" i="11" s="1"/>
  <c r="AR91" i="11" s="1"/>
  <c r="AT91" i="11" s="1"/>
  <c r="V98" i="11"/>
  <c r="Y99" i="11"/>
  <c r="X99" i="11"/>
  <c r="V111" i="11"/>
  <c r="Y123" i="11"/>
  <c r="X123" i="11"/>
  <c r="V124" i="11"/>
  <c r="Y125" i="11"/>
  <c r="Z125" i="11" s="1"/>
  <c r="AR125" i="11" s="1"/>
  <c r="AT125" i="11" s="1"/>
  <c r="X125" i="11"/>
  <c r="V126" i="11"/>
  <c r="Y127" i="11"/>
  <c r="X127" i="11"/>
  <c r="Z127" i="11" s="1"/>
  <c r="AR127" i="11" s="1"/>
  <c r="Y129" i="11"/>
  <c r="X129" i="11"/>
  <c r="AK73" i="11"/>
  <c r="AM73" i="11" s="1"/>
  <c r="AQ73" i="11" s="1"/>
  <c r="V73" i="11"/>
  <c r="X84" i="11"/>
  <c r="Y84" i="11"/>
  <c r="V18" i="11"/>
  <c r="Z19" i="11"/>
  <c r="AR19" i="11" s="1"/>
  <c r="AT19" i="11" s="1"/>
  <c r="V20" i="11"/>
  <c r="V22" i="11"/>
  <c r="X22" i="11"/>
  <c r="Z22" i="11" s="1"/>
  <c r="AR22" i="11" s="1"/>
  <c r="V24" i="11"/>
  <c r="AK28" i="11"/>
  <c r="AM28" i="11" s="1"/>
  <c r="AQ28" i="11" s="1"/>
  <c r="AK30" i="11"/>
  <c r="AM30" i="11" s="1"/>
  <c r="AQ30" i="11" s="1"/>
  <c r="V34" i="11"/>
  <c r="V36" i="11"/>
  <c r="AK38" i="11"/>
  <c r="AM38" i="11" s="1"/>
  <c r="AQ38" i="11" s="1"/>
  <c r="V42" i="11"/>
  <c r="V46" i="11"/>
  <c r="V55" i="11"/>
  <c r="Z63" i="11"/>
  <c r="AR63" i="11" s="1"/>
  <c r="AT63" i="11" s="1"/>
  <c r="V63" i="11"/>
  <c r="V64" i="11"/>
  <c r="V66" i="11"/>
  <c r="X76" i="11"/>
  <c r="Y76" i="11"/>
  <c r="Z78" i="11"/>
  <c r="AR78" i="11" s="1"/>
  <c r="AT78" i="11" s="1"/>
  <c r="V81" i="11"/>
  <c r="V86" i="11"/>
  <c r="Y93" i="11"/>
  <c r="X93" i="11"/>
  <c r="V108" i="11"/>
  <c r="AK108" i="11"/>
  <c r="AM108" i="11" s="1"/>
  <c r="AQ108" i="11" s="1"/>
  <c r="Y121" i="11"/>
  <c r="X121" i="11"/>
  <c r="V128" i="11"/>
  <c r="AK95" i="11"/>
  <c r="AM95" i="11" s="1"/>
  <c r="AQ95" i="11" s="1"/>
  <c r="X95" i="11"/>
  <c r="V107" i="11"/>
  <c r="AK110" i="11"/>
  <c r="AM110" i="11" s="1"/>
  <c r="AQ110" i="11" s="1"/>
  <c r="X110" i="11"/>
  <c r="V115" i="11"/>
  <c r="V119" i="11"/>
  <c r="AK122" i="11"/>
  <c r="AM122" i="11" s="1"/>
  <c r="V129" i="11"/>
  <c r="Y131" i="11"/>
  <c r="V75" i="11"/>
  <c r="V76" i="11"/>
  <c r="Z82" i="11"/>
  <c r="AR82" i="11" s="1"/>
  <c r="V83" i="11"/>
  <c r="V85" i="11"/>
  <c r="Z90" i="11"/>
  <c r="AR90" i="11" s="1"/>
  <c r="AT90" i="11" s="1"/>
  <c r="AK91" i="11"/>
  <c r="AM91" i="11" s="1"/>
  <c r="AQ91" i="11" s="1"/>
  <c r="AK98" i="11"/>
  <c r="AM98" i="11" s="1"/>
  <c r="AQ98" i="11" s="1"/>
  <c r="AK99" i="11"/>
  <c r="AM99" i="11" s="1"/>
  <c r="AQ99" i="11" s="1"/>
  <c r="AS99" i="11" s="1"/>
  <c r="AU99" i="11" s="1"/>
  <c r="AW99" i="11" s="1"/>
  <c r="Z106" i="11"/>
  <c r="AR106" i="11" s="1"/>
  <c r="AT106" i="11" s="1"/>
  <c r="V109" i="11"/>
  <c r="Z110" i="11"/>
  <c r="AR110" i="11" s="1"/>
  <c r="AT110" i="11" s="1"/>
  <c r="AK111" i="11"/>
  <c r="AM111" i="11" s="1"/>
  <c r="AQ111" i="11" s="1"/>
  <c r="V114" i="11"/>
  <c r="X116" i="11"/>
  <c r="AK117" i="11"/>
  <c r="AM117" i="11" s="1"/>
  <c r="AQ117" i="11" s="1"/>
  <c r="V118" i="11"/>
  <c r="AK121" i="11"/>
  <c r="AM121" i="11" s="1"/>
  <c r="AQ121" i="11" s="1"/>
  <c r="V122" i="11"/>
  <c r="AK123" i="11"/>
  <c r="AM123" i="11" s="1"/>
  <c r="AQ123" i="11" s="1"/>
  <c r="AK124" i="11"/>
  <c r="AM124" i="11" s="1"/>
  <c r="AQ124" i="11" s="1"/>
  <c r="AK125" i="11"/>
  <c r="AM125" i="11" s="1"/>
  <c r="AQ125" i="11" s="1"/>
  <c r="AK126" i="11"/>
  <c r="AM126" i="11" s="1"/>
  <c r="AQ126" i="11" s="1"/>
  <c r="AK127" i="11"/>
  <c r="AM127" i="11" s="1"/>
  <c r="AQ127" i="11" s="1"/>
  <c r="AK128" i="11"/>
  <c r="AM128" i="11" s="1"/>
  <c r="AQ128" i="11" s="1"/>
  <c r="AK80" i="11"/>
  <c r="AM80" i="11" s="1"/>
  <c r="AQ80" i="11" s="1"/>
  <c r="AK81" i="11"/>
  <c r="AM81" i="11" s="1"/>
  <c r="AQ81" i="11" s="1"/>
  <c r="AK82" i="11"/>
  <c r="AM82" i="11" s="1"/>
  <c r="AQ82" i="11" s="1"/>
  <c r="AK86" i="11"/>
  <c r="AM86" i="11" s="1"/>
  <c r="AQ86" i="11" s="1"/>
  <c r="V88" i="11"/>
  <c r="AK90" i="11"/>
  <c r="AM90" i="11" s="1"/>
  <c r="AQ90" i="11" s="1"/>
  <c r="V91" i="11"/>
  <c r="Z97" i="11"/>
  <c r="AR97" i="11" s="1"/>
  <c r="AT97" i="11" s="1"/>
  <c r="Z99" i="11"/>
  <c r="AR99" i="11" s="1"/>
  <c r="AT99" i="11" s="1"/>
  <c r="Z108" i="11"/>
  <c r="AR108" i="11" s="1"/>
  <c r="AT108" i="11" s="1"/>
  <c r="AK116" i="11"/>
  <c r="AM116" i="11" s="1"/>
  <c r="AQ116" i="11" s="1"/>
  <c r="V117" i="11"/>
  <c r="AK120" i="11"/>
  <c r="AM120" i="11" s="1"/>
  <c r="AQ120" i="11" s="1"/>
  <c r="V121" i="11"/>
  <c r="AO123" i="12"/>
  <c r="Z16" i="11"/>
  <c r="Y18" i="11"/>
  <c r="Z18" i="11" s="1"/>
  <c r="AR18" i="11" s="1"/>
  <c r="Y21" i="11"/>
  <c r="Y33" i="11"/>
  <c r="Z33" i="11" s="1"/>
  <c r="AR33" i="11" s="1"/>
  <c r="AT33" i="11" s="1"/>
  <c r="Y36" i="11"/>
  <c r="Z36" i="11" s="1"/>
  <c r="AR36" i="11" s="1"/>
  <c r="X41" i="11"/>
  <c r="Y41" i="11"/>
  <c r="Z49" i="11"/>
  <c r="AR49" i="11" s="1"/>
  <c r="AT49" i="11" s="1"/>
  <c r="Z51" i="11"/>
  <c r="X105" i="11"/>
  <c r="Y105" i="11"/>
  <c r="Z105" i="11" s="1"/>
  <c r="AR105" i="11" s="1"/>
  <c r="AT105" i="11" s="1"/>
  <c r="R133" i="11"/>
  <c r="Z17" i="11"/>
  <c r="AR17" i="11" s="1"/>
  <c r="AT17" i="11" s="1"/>
  <c r="AK29" i="11"/>
  <c r="AM29" i="11" s="1"/>
  <c r="AQ29" i="11" s="1"/>
  <c r="AS29" i="11" s="1"/>
  <c r="AU29" i="11" s="1"/>
  <c r="AW29" i="11" s="1"/>
  <c r="AK31" i="11"/>
  <c r="AS31" i="11"/>
  <c r="AU31" i="11" s="1"/>
  <c r="AW31" i="11" s="1"/>
  <c r="Z32" i="11"/>
  <c r="AR32" i="11" s="1"/>
  <c r="AT32" i="11" s="1"/>
  <c r="AK37" i="11"/>
  <c r="AM37" i="11" s="1"/>
  <c r="AQ37" i="11" s="1"/>
  <c r="AS37" i="11" s="1"/>
  <c r="AU37" i="11" s="1"/>
  <c r="AW37" i="11" s="1"/>
  <c r="Z44" i="11"/>
  <c r="AR44" i="11" s="1"/>
  <c r="AK47" i="11"/>
  <c r="AM47" i="11" s="1"/>
  <c r="AQ47" i="11" s="1"/>
  <c r="AS47" i="11" s="1"/>
  <c r="AU47" i="11" s="1"/>
  <c r="AW47" i="11" s="1"/>
  <c r="V47" i="11"/>
  <c r="X53" i="11"/>
  <c r="Y53" i="11"/>
  <c r="AS61" i="11"/>
  <c r="AU61" i="11" s="1"/>
  <c r="AW61" i="11" s="1"/>
  <c r="Z21" i="11"/>
  <c r="AR21" i="11" s="1"/>
  <c r="AS30" i="11"/>
  <c r="AU30" i="11" s="1"/>
  <c r="AW30" i="11" s="1"/>
  <c r="AS38" i="11"/>
  <c r="AU38" i="11" s="1"/>
  <c r="AW38" i="11" s="1"/>
  <c r="AK39" i="11"/>
  <c r="AM39" i="11" s="1"/>
  <c r="AQ39" i="11" s="1"/>
  <c r="AS39" i="11" s="1"/>
  <c r="AU39" i="11" s="1"/>
  <c r="AW39" i="11" s="1"/>
  <c r="V39" i="11"/>
  <c r="X45" i="11"/>
  <c r="Z45" i="11" s="1"/>
  <c r="AR45" i="11" s="1"/>
  <c r="Y45" i="11"/>
  <c r="AS50" i="11"/>
  <c r="AU50" i="11" s="1"/>
  <c r="AW50" i="11" s="1"/>
  <c r="X60" i="11"/>
  <c r="Y60" i="11"/>
  <c r="V84" i="11"/>
  <c r="AK84" i="11"/>
  <c r="AM84" i="11" s="1"/>
  <c r="AQ84" i="11" s="1"/>
  <c r="AK17" i="11"/>
  <c r="AM17" i="11" s="1"/>
  <c r="AQ17" i="11" s="1"/>
  <c r="Z20" i="11"/>
  <c r="AR20" i="11" s="1"/>
  <c r="AT20" i="11" s="1"/>
  <c r="Z23" i="11"/>
  <c r="AR23" i="11" s="1"/>
  <c r="AT23" i="11" s="1"/>
  <c r="AS24" i="11"/>
  <c r="AU24" i="11" s="1"/>
  <c r="AW24" i="11" s="1"/>
  <c r="AK25" i="11"/>
  <c r="AM25" i="11" s="1"/>
  <c r="AQ25" i="11" s="1"/>
  <c r="V25" i="11"/>
  <c r="X28" i="11"/>
  <c r="Y28" i="11"/>
  <c r="AK32" i="11"/>
  <c r="AM32" i="11" s="1"/>
  <c r="AQ32" i="11" s="1"/>
  <c r="AS34" i="11"/>
  <c r="AU34" i="11" s="1"/>
  <c r="AW34" i="11" s="1"/>
  <c r="Z35" i="11"/>
  <c r="AR35" i="11" s="1"/>
  <c r="AT35" i="11" s="1"/>
  <c r="Z40" i="11"/>
  <c r="AR40" i="11" s="1"/>
  <c r="AK43" i="11"/>
  <c r="AM43" i="11" s="1"/>
  <c r="AQ43" i="11" s="1"/>
  <c r="AS43" i="11" s="1"/>
  <c r="AU43" i="11" s="1"/>
  <c r="AW43" i="11" s="1"/>
  <c r="V43" i="11"/>
  <c r="Z48" i="11"/>
  <c r="AR48" i="11" s="1"/>
  <c r="AK51" i="11"/>
  <c r="AM51" i="11" s="1"/>
  <c r="V51" i="11"/>
  <c r="X69" i="11"/>
  <c r="Y69" i="11"/>
  <c r="V77" i="11"/>
  <c r="AK77" i="11"/>
  <c r="AM77" i="11" s="1"/>
  <c r="AQ77" i="11" s="1"/>
  <c r="V92" i="11"/>
  <c r="AK92" i="11"/>
  <c r="AM92" i="11" s="1"/>
  <c r="AQ92" i="11" s="1"/>
  <c r="S133" i="11"/>
  <c r="AK16" i="11"/>
  <c r="X54" i="11"/>
  <c r="Z54" i="11" s="1"/>
  <c r="AR54" i="11" s="1"/>
  <c r="AT54" i="11" s="1"/>
  <c r="Y54" i="11"/>
  <c r="V62" i="11"/>
  <c r="AK62" i="11"/>
  <c r="AM62" i="11" s="1"/>
  <c r="AQ62" i="11" s="1"/>
  <c r="Z69" i="11"/>
  <c r="AR69" i="11" s="1"/>
  <c r="AT69" i="11" s="1"/>
  <c r="AS73" i="11"/>
  <c r="AU73" i="11" s="1"/>
  <c r="AW73" i="11" s="1"/>
  <c r="X74" i="11"/>
  <c r="Y74" i="11"/>
  <c r="AS86" i="11"/>
  <c r="AU86" i="11" s="1"/>
  <c r="AW86" i="11" s="1"/>
  <c r="AG133" i="11"/>
  <c r="AJ133" i="11"/>
  <c r="X52" i="11"/>
  <c r="Z52" i="11" s="1"/>
  <c r="AR52" i="11" s="1"/>
  <c r="Y52" i="11"/>
  <c r="AS56" i="11"/>
  <c r="AU56" i="11" s="1"/>
  <c r="AW56" i="11" s="1"/>
  <c r="V65" i="11"/>
  <c r="AK65" i="11"/>
  <c r="AM65" i="11" s="1"/>
  <c r="AQ65" i="11" s="1"/>
  <c r="AS65" i="11" s="1"/>
  <c r="AU65" i="11" s="1"/>
  <c r="AW65" i="11" s="1"/>
  <c r="Z66" i="11"/>
  <c r="AR66" i="11" s="1"/>
  <c r="AT66" i="11" s="1"/>
  <c r="X67" i="11"/>
  <c r="Y67" i="11"/>
  <c r="Z67" i="11" s="1"/>
  <c r="AR67" i="11" s="1"/>
  <c r="AT67" i="11" s="1"/>
  <c r="X71" i="11"/>
  <c r="Y71" i="11"/>
  <c r="Z79" i="11"/>
  <c r="AR79" i="11" s="1"/>
  <c r="AT79" i="11" s="1"/>
  <c r="Z81" i="11"/>
  <c r="AR81" i="11" s="1"/>
  <c r="AS81" i="11" s="1"/>
  <c r="AU81" i="11" s="1"/>
  <c r="AW81" i="11" s="1"/>
  <c r="Z86" i="11"/>
  <c r="AR86" i="11" s="1"/>
  <c r="AT86" i="11" s="1"/>
  <c r="AQ87" i="11"/>
  <c r="AS87" i="11" s="1"/>
  <c r="AU87" i="11" s="1"/>
  <c r="AW87" i="11" s="1"/>
  <c r="Z93" i="11"/>
  <c r="AR93" i="11" s="1"/>
  <c r="AT93" i="11" s="1"/>
  <c r="Z95" i="11"/>
  <c r="AR95" i="11" s="1"/>
  <c r="AT95" i="11" s="1"/>
  <c r="V104" i="11"/>
  <c r="AK104" i="11"/>
  <c r="AM104" i="11" s="1"/>
  <c r="AQ104" i="11" s="1"/>
  <c r="W133" i="11"/>
  <c r="AS55" i="11"/>
  <c r="AU55" i="11" s="1"/>
  <c r="AW55" i="11" s="1"/>
  <c r="AS66" i="11"/>
  <c r="AU66" i="11" s="1"/>
  <c r="AW66" i="11" s="1"/>
  <c r="X70" i="11"/>
  <c r="Z70" i="11" s="1"/>
  <c r="AR70" i="11" s="1"/>
  <c r="AT70" i="11" s="1"/>
  <c r="Y70" i="11"/>
  <c r="AS82" i="11"/>
  <c r="AU82" i="11" s="1"/>
  <c r="AW82" i="11" s="1"/>
  <c r="AS90" i="11"/>
  <c r="AU90" i="11" s="1"/>
  <c r="AW90" i="11" s="1"/>
  <c r="T133" i="11"/>
  <c r="U133" i="11"/>
  <c r="V40" i="11"/>
  <c r="AK42" i="11"/>
  <c r="AM42" i="11" s="1"/>
  <c r="AQ42" i="11" s="1"/>
  <c r="AS42" i="11" s="1"/>
  <c r="AU42" i="11" s="1"/>
  <c r="AW42" i="11" s="1"/>
  <c r="V44" i="11"/>
  <c r="AK46" i="11"/>
  <c r="AM46" i="11" s="1"/>
  <c r="AQ46" i="11" s="1"/>
  <c r="AS46" i="11" s="1"/>
  <c r="AU46" i="11" s="1"/>
  <c r="AW46" i="11" s="1"/>
  <c r="V48" i="11"/>
  <c r="AK49" i="11"/>
  <c r="AM49" i="11" s="1"/>
  <c r="AQ49" i="11" s="1"/>
  <c r="AK57" i="11"/>
  <c r="AM57" i="11" s="1"/>
  <c r="AQ57" i="11" s="1"/>
  <c r="AS57" i="11" s="1"/>
  <c r="AU57" i="11" s="1"/>
  <c r="AW57" i="11" s="1"/>
  <c r="X59" i="11"/>
  <c r="Y59" i="11"/>
  <c r="AK63" i="11"/>
  <c r="AM63" i="11" s="1"/>
  <c r="AQ63" i="11" s="1"/>
  <c r="AS63" i="11" s="1"/>
  <c r="AU63" i="11" s="1"/>
  <c r="AW63" i="11" s="1"/>
  <c r="X68" i="11"/>
  <c r="Y68" i="11"/>
  <c r="Z71" i="11"/>
  <c r="AR71" i="11" s="1"/>
  <c r="AT71" i="11" s="1"/>
  <c r="Z72" i="11"/>
  <c r="AR72" i="11" s="1"/>
  <c r="AT72" i="11" s="1"/>
  <c r="AK76" i="11"/>
  <c r="AM76" i="11" s="1"/>
  <c r="AQ76" i="11" s="1"/>
  <c r="AS80" i="11"/>
  <c r="AU80" i="11" s="1"/>
  <c r="AW80" i="11" s="1"/>
  <c r="AK83" i="11"/>
  <c r="AM83" i="11" s="1"/>
  <c r="AQ83" i="11" s="1"/>
  <c r="AK85" i="11"/>
  <c r="AM85" i="11" s="1"/>
  <c r="AQ85" i="11" s="1"/>
  <c r="Z92" i="11"/>
  <c r="AR92" i="11" s="1"/>
  <c r="AT92" i="11" s="1"/>
  <c r="X103" i="11"/>
  <c r="Y103" i="11"/>
  <c r="Z59" i="11"/>
  <c r="AR59" i="11" s="1"/>
  <c r="AT59" i="11" s="1"/>
  <c r="V67" i="11"/>
  <c r="V68" i="11"/>
  <c r="V69" i="11"/>
  <c r="V70" i="11"/>
  <c r="V71" i="11"/>
  <c r="AK71" i="11"/>
  <c r="AM71" i="11" s="1"/>
  <c r="AQ71" i="11" s="1"/>
  <c r="Z74" i="11"/>
  <c r="AR74" i="11" s="1"/>
  <c r="AT74" i="11" s="1"/>
  <c r="Z98" i="11"/>
  <c r="AR98" i="11" s="1"/>
  <c r="AT98" i="11" s="1"/>
  <c r="Z102" i="11"/>
  <c r="AR102" i="11" s="1"/>
  <c r="AT102" i="11" s="1"/>
  <c r="AS110" i="11"/>
  <c r="AU110" i="11" s="1"/>
  <c r="AW110" i="11" s="1"/>
  <c r="V52" i="11"/>
  <c r="V53" i="11"/>
  <c r="V54" i="11"/>
  <c r="V59" i="11"/>
  <c r="V60" i="11"/>
  <c r="Z62" i="11"/>
  <c r="AR62" i="11" s="1"/>
  <c r="AT62" i="11" s="1"/>
  <c r="AK67" i="11"/>
  <c r="AM67" i="11" s="1"/>
  <c r="AQ67" i="11" s="1"/>
  <c r="AK68" i="11"/>
  <c r="AM68" i="11" s="1"/>
  <c r="AQ68" i="11" s="1"/>
  <c r="AK69" i="11"/>
  <c r="AM69" i="11" s="1"/>
  <c r="AQ69" i="11" s="1"/>
  <c r="AK70" i="11"/>
  <c r="AM70" i="11" s="1"/>
  <c r="AQ70" i="11" s="1"/>
  <c r="V74" i="11"/>
  <c r="AK74" i="11"/>
  <c r="AM74" i="11" s="1"/>
  <c r="AQ74" i="11" s="1"/>
  <c r="AK75" i="11"/>
  <c r="AM75" i="11" s="1"/>
  <c r="AQ75" i="11" s="1"/>
  <c r="AS75" i="11" s="1"/>
  <c r="AU75" i="11" s="1"/>
  <c r="AW75" i="11" s="1"/>
  <c r="Z76" i="11"/>
  <c r="AR76" i="11" s="1"/>
  <c r="AT76" i="11" s="1"/>
  <c r="Z83" i="11"/>
  <c r="AR83" i="11" s="1"/>
  <c r="AT83" i="11" s="1"/>
  <c r="Z84" i="11"/>
  <c r="AR84" i="11" s="1"/>
  <c r="AT84" i="11" s="1"/>
  <c r="Z85" i="11"/>
  <c r="AR85" i="11" s="1"/>
  <c r="AT85" i="11" s="1"/>
  <c r="AK88" i="11"/>
  <c r="AM88" i="11" s="1"/>
  <c r="AQ88" i="11" s="1"/>
  <c r="V103" i="11"/>
  <c r="AK103" i="11"/>
  <c r="AM103" i="11" s="1"/>
  <c r="AQ103" i="11" s="1"/>
  <c r="AK105" i="11"/>
  <c r="AM105" i="11" s="1"/>
  <c r="AQ105" i="11" s="1"/>
  <c r="V105" i="11"/>
  <c r="Z114" i="11"/>
  <c r="AR114" i="11" s="1"/>
  <c r="AT114" i="11" s="1"/>
  <c r="Z116" i="11"/>
  <c r="AR116" i="11" s="1"/>
  <c r="AT116" i="11" s="1"/>
  <c r="Z118" i="11"/>
  <c r="AR118" i="11" s="1"/>
  <c r="AT118" i="11" s="1"/>
  <c r="Z120" i="11"/>
  <c r="AR120" i="11" s="1"/>
  <c r="AT120" i="11" s="1"/>
  <c r="Z122" i="11"/>
  <c r="V93" i="11"/>
  <c r="AK94" i="11"/>
  <c r="AM94" i="11" s="1"/>
  <c r="AQ94" i="11" s="1"/>
  <c r="AS94" i="11" s="1"/>
  <c r="AU94" i="11" s="1"/>
  <c r="AW94" i="11" s="1"/>
  <c r="Y96" i="11"/>
  <c r="Z96" i="11" s="1"/>
  <c r="AR96" i="11" s="1"/>
  <c r="AT96" i="11" s="1"/>
  <c r="Z104" i="11"/>
  <c r="AR104" i="11" s="1"/>
  <c r="AT104" i="11" s="1"/>
  <c r="Z107" i="11"/>
  <c r="AR107" i="11" s="1"/>
  <c r="AT107" i="11" s="1"/>
  <c r="Z115" i="11"/>
  <c r="AR115" i="11" s="1"/>
  <c r="AT115" i="11" s="1"/>
  <c r="Z119" i="11"/>
  <c r="AR119" i="11" s="1"/>
  <c r="AT119" i="11" s="1"/>
  <c r="Z128" i="11"/>
  <c r="AR128" i="11" s="1"/>
  <c r="AT128" i="11" s="1"/>
  <c r="V131" i="11"/>
  <c r="AK131" i="11"/>
  <c r="AM131" i="11" s="1"/>
  <c r="AQ131" i="11" s="1"/>
  <c r="AK93" i="11"/>
  <c r="AM93" i="11" s="1"/>
  <c r="AQ93" i="11" s="1"/>
  <c r="V100" i="11"/>
  <c r="Y100" i="11"/>
  <c r="Z100" i="11" s="1"/>
  <c r="AR100" i="11" s="1"/>
  <c r="V101" i="11"/>
  <c r="Y101" i="11"/>
  <c r="Z101" i="11" s="1"/>
  <c r="AR101" i="11" s="1"/>
  <c r="V102" i="11"/>
  <c r="AK106" i="11"/>
  <c r="AM106" i="11" s="1"/>
  <c r="AQ106" i="11" s="1"/>
  <c r="AS106" i="11" s="1"/>
  <c r="AU106" i="11" s="1"/>
  <c r="AW106" i="11" s="1"/>
  <c r="V106" i="11"/>
  <c r="Z117" i="11"/>
  <c r="AR117" i="11" s="1"/>
  <c r="AT117" i="11" s="1"/>
  <c r="Z121" i="11"/>
  <c r="AR121" i="11" s="1"/>
  <c r="AT121" i="11" s="1"/>
  <c r="Z123" i="11"/>
  <c r="AR123" i="11" s="1"/>
  <c r="AT123" i="11" s="1"/>
  <c r="Z129" i="11"/>
  <c r="AR129" i="11" s="1"/>
  <c r="AT129" i="11" s="1"/>
  <c r="V130" i="11"/>
  <c r="AK130" i="11"/>
  <c r="AM130" i="11" s="1"/>
  <c r="AQ130" i="11" s="1"/>
  <c r="Y130" i="11"/>
  <c r="V132" i="11"/>
  <c r="AK132" i="11"/>
  <c r="AM132" i="11" s="1"/>
  <c r="AQ132" i="11" s="1"/>
  <c r="Y132" i="11"/>
  <c r="V112" i="11"/>
  <c r="Y112" i="11"/>
  <c r="Z112" i="11" s="1"/>
  <c r="AR112" i="11" s="1"/>
  <c r="V113" i="11"/>
  <c r="Y113" i="11"/>
  <c r="Z113" i="11" s="1"/>
  <c r="AR113" i="11" s="1"/>
  <c r="Z130" i="11"/>
  <c r="AR130" i="11" s="1"/>
  <c r="AT130" i="11" s="1"/>
  <c r="Z131" i="11"/>
  <c r="AR131" i="11" s="1"/>
  <c r="AT131" i="11" s="1"/>
  <c r="Z132" i="11"/>
  <c r="AR132" i="11" s="1"/>
  <c r="AT132" i="11" s="1"/>
  <c r="O133" i="10"/>
  <c r="AT127" i="11" l="1"/>
  <c r="AS127" i="11"/>
  <c r="AT126" i="11"/>
  <c r="AS126" i="11"/>
  <c r="AU126" i="11" s="1"/>
  <c r="AW126" i="11" s="1"/>
  <c r="AS26" i="11"/>
  <c r="AU26" i="11" s="1"/>
  <c r="AW26" i="11" s="1"/>
  <c r="AS111" i="11"/>
  <c r="AU111" i="11" s="1"/>
  <c r="AW111" i="11" s="1"/>
  <c r="AT22" i="11"/>
  <c r="AS22" i="11"/>
  <c r="AU22" i="11" s="1"/>
  <c r="AW22" i="11" s="1"/>
  <c r="AT109" i="11"/>
  <c r="AS109" i="11"/>
  <c r="AS128" i="11"/>
  <c r="AU128" i="11" s="1"/>
  <c r="AW128" i="11" s="1"/>
  <c r="AS69" i="11"/>
  <c r="AU69" i="11" s="1"/>
  <c r="AW69" i="11" s="1"/>
  <c r="AS91" i="11"/>
  <c r="AU91" i="11" s="1"/>
  <c r="AW91" i="11" s="1"/>
  <c r="X133" i="11"/>
  <c r="AS95" i="11"/>
  <c r="AU95" i="11" s="1"/>
  <c r="AW95" i="11" s="1"/>
  <c r="Z60" i="11"/>
  <c r="AR60" i="11" s="1"/>
  <c r="AS60" i="11" s="1"/>
  <c r="AU60" i="11" s="1"/>
  <c r="AW60" i="11" s="1"/>
  <c r="Z53" i="11"/>
  <c r="AR53" i="11" s="1"/>
  <c r="Z88" i="11"/>
  <c r="AR88" i="11" s="1"/>
  <c r="AT88" i="11" s="1"/>
  <c r="AO122" i="11"/>
  <c r="AR122" i="11"/>
  <c r="AT122" i="11" s="1"/>
  <c r="AS131" i="11"/>
  <c r="AU131" i="11" s="1"/>
  <c r="AW131" i="11" s="1"/>
  <c r="AS107" i="11"/>
  <c r="AU107" i="11" s="1"/>
  <c r="AW107" i="11" s="1"/>
  <c r="AS85" i="11"/>
  <c r="AU85" i="11" s="1"/>
  <c r="AW85" i="11" s="1"/>
  <c r="AS76" i="11"/>
  <c r="AU76" i="11" s="1"/>
  <c r="AW76" i="11" s="1"/>
  <c r="Z68" i="11"/>
  <c r="AR68" i="11" s="1"/>
  <c r="AT68" i="11" s="1"/>
  <c r="V133" i="11"/>
  <c r="AS97" i="11"/>
  <c r="AU97" i="11" s="1"/>
  <c r="AW97" i="11" s="1"/>
  <c r="AS108" i="11"/>
  <c r="AU108" i="11" s="1"/>
  <c r="AW108" i="11" s="1"/>
  <c r="AS64" i="11"/>
  <c r="AU64" i="11" s="1"/>
  <c r="AW64" i="11" s="1"/>
  <c r="AS132" i="11"/>
  <c r="AU132" i="11" s="1"/>
  <c r="AW132" i="11" s="1"/>
  <c r="AS88" i="11"/>
  <c r="AU88" i="11" s="1"/>
  <c r="AW88" i="11" s="1"/>
  <c r="Z103" i="11"/>
  <c r="AR103" i="11" s="1"/>
  <c r="AT103" i="11" s="1"/>
  <c r="AS72" i="11"/>
  <c r="AU72" i="11" s="1"/>
  <c r="AW72" i="11" s="1"/>
  <c r="AS98" i="11"/>
  <c r="AU98" i="11" s="1"/>
  <c r="AW98" i="11" s="1"/>
  <c r="AS77" i="11"/>
  <c r="AU77" i="11" s="1"/>
  <c r="AW77" i="11" s="1"/>
  <c r="AS25" i="11"/>
  <c r="AU25" i="11" s="1"/>
  <c r="AW25" i="11" s="1"/>
  <c r="AS19" i="11"/>
  <c r="AU19" i="11" s="1"/>
  <c r="AW19" i="11" s="1"/>
  <c r="AS27" i="11"/>
  <c r="AU27" i="11" s="1"/>
  <c r="AW27" i="11" s="1"/>
  <c r="AT18" i="11"/>
  <c r="AS18" i="11"/>
  <c r="AT101" i="11"/>
  <c r="AS101" i="11"/>
  <c r="AT60" i="11"/>
  <c r="AT53" i="11"/>
  <c r="AS53" i="11"/>
  <c r="AU53" i="11" s="1"/>
  <c r="AW53" i="11" s="1"/>
  <c r="AT36" i="11"/>
  <c r="AS36" i="11"/>
  <c r="AT112" i="11"/>
  <c r="AS112" i="11"/>
  <c r="AU112" i="11" s="1"/>
  <c r="AW112" i="11" s="1"/>
  <c r="AT100" i="11"/>
  <c r="AS100" i="11"/>
  <c r="AT52" i="11"/>
  <c r="AS52" i="11"/>
  <c r="AU52" i="11" s="1"/>
  <c r="AW52" i="11" s="1"/>
  <c r="AS103" i="11"/>
  <c r="AU103" i="11" s="1"/>
  <c r="AW103" i="11" s="1"/>
  <c r="AK133" i="11"/>
  <c r="AM16" i="11"/>
  <c r="AS124" i="11"/>
  <c r="AU124" i="11" s="1"/>
  <c r="AW124" i="11" s="1"/>
  <c r="AR51" i="11"/>
  <c r="AT51" i="11" s="1"/>
  <c r="AP51" i="11"/>
  <c r="AS35" i="11"/>
  <c r="AU35" i="11" s="1"/>
  <c r="AW35" i="11" s="1"/>
  <c r="AS74" i="11"/>
  <c r="AU74" i="11" s="1"/>
  <c r="AW74" i="11" s="1"/>
  <c r="AS71" i="11"/>
  <c r="AU71" i="11" s="1"/>
  <c r="AW71" i="11" s="1"/>
  <c r="AS121" i="11"/>
  <c r="AU121" i="11" s="1"/>
  <c r="AW121" i="11" s="1"/>
  <c r="AR16" i="11"/>
  <c r="Z28" i="11"/>
  <c r="AR28" i="11" s="1"/>
  <c r="AS67" i="11"/>
  <c r="AU67" i="11" s="1"/>
  <c r="AW67" i="11" s="1"/>
  <c r="AS125" i="11"/>
  <c r="AU125" i="11" s="1"/>
  <c r="AW125" i="11" s="1"/>
  <c r="AS116" i="11"/>
  <c r="AU116" i="11" s="1"/>
  <c r="AW116" i="11" s="1"/>
  <c r="AS123" i="11"/>
  <c r="AU123" i="11" s="1"/>
  <c r="AW123" i="11" s="1"/>
  <c r="AS83" i="11"/>
  <c r="AU83" i="11" s="1"/>
  <c r="AW83" i="11" s="1"/>
  <c r="AS79" i="11"/>
  <c r="AU79" i="11" s="1"/>
  <c r="AW79" i="11" s="1"/>
  <c r="AS117" i="11"/>
  <c r="AU117" i="11" s="1"/>
  <c r="AW117" i="11" s="1"/>
  <c r="AS119" i="11"/>
  <c r="AU119" i="11" s="1"/>
  <c r="AW119" i="11" s="1"/>
  <c r="AS32" i="11"/>
  <c r="AU32" i="11" s="1"/>
  <c r="AW32" i="11" s="1"/>
  <c r="AS84" i="11"/>
  <c r="AU84" i="11" s="1"/>
  <c r="AW84" i="11" s="1"/>
  <c r="AS59" i="11"/>
  <c r="AU59" i="11" s="1"/>
  <c r="AW59" i="11" s="1"/>
  <c r="Y133" i="11"/>
  <c r="AS20" i="11"/>
  <c r="AU20" i="11" s="1"/>
  <c r="AW20" i="11" s="1"/>
  <c r="AT113" i="11"/>
  <c r="AS113" i="11"/>
  <c r="AS120" i="11"/>
  <c r="AU120" i="11" s="1"/>
  <c r="AW120" i="11" s="1"/>
  <c r="AT48" i="11"/>
  <c r="AS48" i="11"/>
  <c r="AT45" i="11"/>
  <c r="AS45" i="11"/>
  <c r="AS68" i="11"/>
  <c r="AU68" i="11" s="1"/>
  <c r="AW68" i="11" s="1"/>
  <c r="AS129" i="11"/>
  <c r="AU129" i="11" s="1"/>
  <c r="AW129" i="11" s="1"/>
  <c r="AS118" i="11"/>
  <c r="AU118" i="11" s="1"/>
  <c r="AW118" i="11" s="1"/>
  <c r="AS102" i="11"/>
  <c r="AU102" i="11" s="1"/>
  <c r="AW102" i="11" s="1"/>
  <c r="AS92" i="11"/>
  <c r="AU92" i="11" s="1"/>
  <c r="AW92" i="11" s="1"/>
  <c r="AS130" i="11"/>
  <c r="AU130" i="11" s="1"/>
  <c r="AW130" i="11" s="1"/>
  <c r="AS93" i="11"/>
  <c r="AU93" i="11" s="1"/>
  <c r="AW93" i="11" s="1"/>
  <c r="AS105" i="11"/>
  <c r="AU105" i="11" s="1"/>
  <c r="AW105" i="11" s="1"/>
  <c r="AS70" i="11"/>
  <c r="AU70" i="11" s="1"/>
  <c r="AW70" i="11" s="1"/>
  <c r="AS114" i="11"/>
  <c r="AU114" i="11" s="1"/>
  <c r="AW114" i="11" s="1"/>
  <c r="AS58" i="11"/>
  <c r="AU58" i="11" s="1"/>
  <c r="AW58" i="11" s="1"/>
  <c r="AS49" i="11"/>
  <c r="AU49" i="11" s="1"/>
  <c r="AW49" i="11" s="1"/>
  <c r="AS96" i="11"/>
  <c r="AU96" i="11" s="1"/>
  <c r="AW96" i="11" s="1"/>
  <c r="AS104" i="11"/>
  <c r="AU104" i="11" s="1"/>
  <c r="AW104" i="11" s="1"/>
  <c r="AS62" i="11"/>
  <c r="AU62" i="11" s="1"/>
  <c r="AW62" i="11" s="1"/>
  <c r="AS115" i="11"/>
  <c r="AU115" i="11" s="1"/>
  <c r="AW115" i="11" s="1"/>
  <c r="AT40" i="11"/>
  <c r="AS40" i="11"/>
  <c r="AS17" i="11"/>
  <c r="AU17" i="11" s="1"/>
  <c r="AW17" i="11" s="1"/>
  <c r="AT44" i="11"/>
  <c r="AS44" i="11"/>
  <c r="AS54" i="11"/>
  <c r="AU54" i="11" s="1"/>
  <c r="AW54" i="11" s="1"/>
  <c r="Z41" i="11"/>
  <c r="AR41" i="11" s="1"/>
  <c r="AS23" i="11"/>
  <c r="AU23" i="11" s="1"/>
  <c r="AW23" i="11" s="1"/>
  <c r="AS33" i="11"/>
  <c r="AU33" i="11" s="1"/>
  <c r="AW33" i="11" s="1"/>
  <c r="AQ122" i="11" l="1"/>
  <c r="AS122" i="11" s="1"/>
  <c r="AU122" i="11" s="1"/>
  <c r="AW122" i="11" s="1"/>
  <c r="AO133" i="11"/>
  <c r="AU101" i="11"/>
  <c r="AW101" i="11" s="1"/>
  <c r="AU40" i="11"/>
  <c r="AW40" i="11" s="1"/>
  <c r="AU113" i="11"/>
  <c r="AW113" i="11" s="1"/>
  <c r="AU109" i="11"/>
  <c r="AW109" i="11" s="1"/>
  <c r="AU127" i="11"/>
  <c r="AW127" i="11" s="1"/>
  <c r="AU100" i="11"/>
  <c r="AW100" i="11" s="1"/>
  <c r="AU36" i="11"/>
  <c r="AW36" i="11" s="1"/>
  <c r="AU18" i="11"/>
  <c r="AW18" i="11" s="1"/>
  <c r="AR133" i="11"/>
  <c r="AT16" i="11"/>
  <c r="AU44" i="11"/>
  <c r="AW44" i="11" s="1"/>
  <c r="AU48" i="11"/>
  <c r="AW48" i="11" s="1"/>
  <c r="Z133" i="11"/>
  <c r="AM133" i="11"/>
  <c r="AQ16" i="11"/>
  <c r="AP133" i="11"/>
  <c r="AQ51" i="11"/>
  <c r="AS51" i="11" s="1"/>
  <c r="AU51" i="11" s="1"/>
  <c r="AW51" i="11" s="1"/>
  <c r="AT41" i="11"/>
  <c r="AS41" i="11"/>
  <c r="AU45" i="11"/>
  <c r="AW45" i="11" s="1"/>
  <c r="AT28" i="11"/>
  <c r="AS28" i="11"/>
  <c r="AU28" i="11" s="1"/>
  <c r="AW28" i="11" s="1"/>
  <c r="AH133" i="10"/>
  <c r="AE133" i="10"/>
  <c r="AB133" i="10"/>
  <c r="Q133" i="10"/>
  <c r="P133" i="10"/>
  <c r="U132" i="10"/>
  <c r="T132" i="10"/>
  <c r="S132" i="10"/>
  <c r="R132" i="10"/>
  <c r="N132" i="10"/>
  <c r="M132" i="10"/>
  <c r="W132" i="10" s="1"/>
  <c r="U131" i="10"/>
  <c r="T131" i="10"/>
  <c r="S131" i="10"/>
  <c r="R131" i="10"/>
  <c r="N131" i="10"/>
  <c r="Y131" i="10" s="1"/>
  <c r="M131" i="10"/>
  <c r="W131" i="10" s="1"/>
  <c r="U130" i="10"/>
  <c r="T130" i="10"/>
  <c r="S130" i="10"/>
  <c r="R130" i="10"/>
  <c r="N130" i="10"/>
  <c r="M130" i="10"/>
  <c r="W130" i="10" s="1"/>
  <c r="AJ129" i="10"/>
  <c r="AG129" i="10"/>
  <c r="AD129" i="10"/>
  <c r="X129" i="10"/>
  <c r="U129" i="10"/>
  <c r="T129" i="10"/>
  <c r="S129" i="10"/>
  <c r="R129" i="10"/>
  <c r="N129" i="10"/>
  <c r="Y129" i="10" s="1"/>
  <c r="M129" i="10"/>
  <c r="W129" i="10" s="1"/>
  <c r="U128" i="10"/>
  <c r="T128" i="10"/>
  <c r="S128" i="10"/>
  <c r="R128" i="10"/>
  <c r="N128" i="10"/>
  <c r="M128" i="10"/>
  <c r="W128" i="10" s="1"/>
  <c r="U127" i="10"/>
  <c r="T127" i="10"/>
  <c r="S127" i="10"/>
  <c r="R127" i="10"/>
  <c r="N127" i="10"/>
  <c r="Y127" i="10" s="1"/>
  <c r="M127" i="10"/>
  <c r="W127" i="10" s="1"/>
  <c r="U126" i="10"/>
  <c r="T126" i="10"/>
  <c r="S126" i="10"/>
  <c r="R126" i="10"/>
  <c r="N126" i="10"/>
  <c r="X126" i="10" s="1"/>
  <c r="M126" i="10"/>
  <c r="W126" i="10" s="1"/>
  <c r="U125" i="10"/>
  <c r="T125" i="10"/>
  <c r="S125" i="10"/>
  <c r="R125" i="10"/>
  <c r="N125" i="10"/>
  <c r="Y125" i="10" s="1"/>
  <c r="M125" i="10"/>
  <c r="W125" i="10" s="1"/>
  <c r="U124" i="10"/>
  <c r="T124" i="10"/>
  <c r="S124" i="10"/>
  <c r="R124" i="10"/>
  <c r="N124" i="10"/>
  <c r="M124" i="10"/>
  <c r="W124" i="10" s="1"/>
  <c r="U123" i="10"/>
  <c r="T123" i="10"/>
  <c r="S123" i="10"/>
  <c r="R123" i="10"/>
  <c r="N123" i="10"/>
  <c r="M123" i="10"/>
  <c r="W123" i="10" s="1"/>
  <c r="AG122" i="10"/>
  <c r="AD122" i="10"/>
  <c r="U122" i="10"/>
  <c r="T122" i="10"/>
  <c r="S122" i="10"/>
  <c r="R122" i="10"/>
  <c r="N122" i="10"/>
  <c r="Y122" i="10" s="1"/>
  <c r="M122" i="10"/>
  <c r="W122" i="10" s="1"/>
  <c r="U121" i="10"/>
  <c r="T121" i="10"/>
  <c r="S121" i="10"/>
  <c r="R121" i="10"/>
  <c r="N121" i="10"/>
  <c r="M121" i="10"/>
  <c r="W121" i="10" s="1"/>
  <c r="U120" i="10"/>
  <c r="T120" i="10"/>
  <c r="S120" i="10"/>
  <c r="R120" i="10"/>
  <c r="N120" i="10"/>
  <c r="M120" i="10"/>
  <c r="W120" i="10" s="1"/>
  <c r="U119" i="10"/>
  <c r="T119" i="10"/>
  <c r="S119" i="10"/>
  <c r="R119" i="10"/>
  <c r="N119" i="10"/>
  <c r="M119" i="10"/>
  <c r="W119" i="10" s="1"/>
  <c r="U118" i="10"/>
  <c r="T118" i="10"/>
  <c r="S118" i="10"/>
  <c r="R118" i="10"/>
  <c r="N118" i="10"/>
  <c r="M118" i="10"/>
  <c r="W118" i="10" s="1"/>
  <c r="U117" i="10"/>
  <c r="T117" i="10"/>
  <c r="S117" i="10"/>
  <c r="R117" i="10"/>
  <c r="N117" i="10"/>
  <c r="M117" i="10"/>
  <c r="W117" i="10" s="1"/>
  <c r="U116" i="10"/>
  <c r="T116" i="10"/>
  <c r="S116" i="10"/>
  <c r="R116" i="10"/>
  <c r="N116" i="10"/>
  <c r="Y116" i="10" s="1"/>
  <c r="M116" i="10"/>
  <c r="W116" i="10" s="1"/>
  <c r="U115" i="10"/>
  <c r="T115" i="10"/>
  <c r="S115" i="10"/>
  <c r="R115" i="10"/>
  <c r="N115" i="10"/>
  <c r="X115" i="10" s="1"/>
  <c r="M115" i="10"/>
  <c r="W115" i="10" s="1"/>
  <c r="U114" i="10"/>
  <c r="T114" i="10"/>
  <c r="S114" i="10"/>
  <c r="R114" i="10"/>
  <c r="N114" i="10"/>
  <c r="Y114" i="10" s="1"/>
  <c r="M114" i="10"/>
  <c r="W114" i="10" s="1"/>
  <c r="A114" i="10"/>
  <c r="U113" i="10"/>
  <c r="T113" i="10"/>
  <c r="S113" i="10"/>
  <c r="R113" i="10"/>
  <c r="N113" i="10"/>
  <c r="Y113" i="10" s="1"/>
  <c r="M113" i="10"/>
  <c r="W113" i="10" s="1"/>
  <c r="U112" i="10"/>
  <c r="T112" i="10"/>
  <c r="S112" i="10"/>
  <c r="R112" i="10"/>
  <c r="N112" i="10"/>
  <c r="X112" i="10" s="1"/>
  <c r="M112" i="10"/>
  <c r="W112" i="10" s="1"/>
  <c r="A112" i="10"/>
  <c r="U111" i="10"/>
  <c r="T111" i="10"/>
  <c r="S111" i="10"/>
  <c r="R111" i="10"/>
  <c r="N111" i="10"/>
  <c r="M111" i="10"/>
  <c r="W111" i="10" s="1"/>
  <c r="U110" i="10"/>
  <c r="T110" i="10"/>
  <c r="S110" i="10"/>
  <c r="R110" i="10"/>
  <c r="N110" i="10"/>
  <c r="M110" i="10"/>
  <c r="W110" i="10" s="1"/>
  <c r="A110" i="10"/>
  <c r="U109" i="10"/>
  <c r="T109" i="10"/>
  <c r="S109" i="10"/>
  <c r="R109" i="10"/>
  <c r="N109" i="10"/>
  <c r="Y109" i="10" s="1"/>
  <c r="M109" i="10"/>
  <c r="W109" i="10" s="1"/>
  <c r="U108" i="10"/>
  <c r="T108" i="10"/>
  <c r="S108" i="10"/>
  <c r="R108" i="10"/>
  <c r="N108" i="10"/>
  <c r="M108" i="10"/>
  <c r="W108" i="10" s="1"/>
  <c r="A108" i="10"/>
  <c r="U107" i="10"/>
  <c r="T107" i="10"/>
  <c r="S107" i="10"/>
  <c r="R107" i="10"/>
  <c r="N107" i="10"/>
  <c r="M107" i="10"/>
  <c r="W107" i="10" s="1"/>
  <c r="U106" i="10"/>
  <c r="T106" i="10"/>
  <c r="S106" i="10"/>
  <c r="R106" i="10"/>
  <c r="N106" i="10"/>
  <c r="M106" i="10"/>
  <c r="W106" i="10" s="1"/>
  <c r="A106" i="10"/>
  <c r="AJ105" i="10"/>
  <c r="U105" i="10"/>
  <c r="T105" i="10"/>
  <c r="S105" i="10"/>
  <c r="R105" i="10"/>
  <c r="N105" i="10"/>
  <c r="X105" i="10" s="1"/>
  <c r="M105" i="10"/>
  <c r="W105" i="10" s="1"/>
  <c r="U104" i="10"/>
  <c r="T104" i="10"/>
  <c r="S104" i="10"/>
  <c r="R104" i="10"/>
  <c r="N104" i="10"/>
  <c r="X104" i="10" s="1"/>
  <c r="M104" i="10"/>
  <c r="W104" i="10" s="1"/>
  <c r="U103" i="10"/>
  <c r="T103" i="10"/>
  <c r="S103" i="10"/>
  <c r="R103" i="10"/>
  <c r="N103" i="10"/>
  <c r="X103" i="10" s="1"/>
  <c r="M103" i="10"/>
  <c r="W103" i="10" s="1"/>
  <c r="AG102" i="10"/>
  <c r="U102" i="10"/>
  <c r="T102" i="10"/>
  <c r="S102" i="10"/>
  <c r="R102" i="10"/>
  <c r="N102" i="10"/>
  <c r="Y102" i="10" s="1"/>
  <c r="M102" i="10"/>
  <c r="W102" i="10" s="1"/>
  <c r="A102" i="10"/>
  <c r="U101" i="10"/>
  <c r="T101" i="10"/>
  <c r="S101" i="10"/>
  <c r="R101" i="10"/>
  <c r="N101" i="10"/>
  <c r="M101" i="10"/>
  <c r="W101" i="10" s="1"/>
  <c r="W100" i="10"/>
  <c r="U100" i="10"/>
  <c r="T100" i="10"/>
  <c r="S100" i="10"/>
  <c r="R100" i="10"/>
  <c r="N100" i="10"/>
  <c r="M100" i="10"/>
  <c r="A100" i="10"/>
  <c r="U99" i="10"/>
  <c r="T99" i="10"/>
  <c r="S99" i="10"/>
  <c r="R99" i="10"/>
  <c r="N99" i="10"/>
  <c r="Y99" i="10" s="1"/>
  <c r="M99" i="10"/>
  <c r="W99" i="10" s="1"/>
  <c r="U98" i="10"/>
  <c r="T98" i="10"/>
  <c r="S98" i="10"/>
  <c r="R98" i="10"/>
  <c r="N98" i="10"/>
  <c r="M98" i="10"/>
  <c r="W98" i="10" s="1"/>
  <c r="A98" i="10"/>
  <c r="U97" i="10"/>
  <c r="T97" i="10"/>
  <c r="S97" i="10"/>
  <c r="R97" i="10"/>
  <c r="N97" i="10"/>
  <c r="M97" i="10"/>
  <c r="W97" i="10" s="1"/>
  <c r="S96" i="10"/>
  <c r="R96" i="10"/>
  <c r="N96" i="10"/>
  <c r="X96" i="10" s="1"/>
  <c r="M96" i="10"/>
  <c r="W96" i="10" s="1"/>
  <c r="A96" i="10"/>
  <c r="W95" i="10"/>
  <c r="U95" i="10"/>
  <c r="T95" i="10"/>
  <c r="S95" i="10"/>
  <c r="R95" i="10"/>
  <c r="N95" i="10"/>
  <c r="Y95" i="10" s="1"/>
  <c r="M95" i="10"/>
  <c r="U94" i="10"/>
  <c r="T94" i="10"/>
  <c r="S94" i="10"/>
  <c r="R94" i="10"/>
  <c r="N94" i="10"/>
  <c r="M94" i="10"/>
  <c r="W94" i="10" s="1"/>
  <c r="A94" i="10"/>
  <c r="U93" i="10"/>
  <c r="T93" i="10"/>
  <c r="S93" i="10"/>
  <c r="R93" i="10"/>
  <c r="N93" i="10"/>
  <c r="Y93" i="10" s="1"/>
  <c r="M93" i="10"/>
  <c r="W93" i="10" s="1"/>
  <c r="U92" i="10"/>
  <c r="T92" i="10"/>
  <c r="S92" i="10"/>
  <c r="R92" i="10"/>
  <c r="N92" i="10"/>
  <c r="Y92" i="10" s="1"/>
  <c r="M92" i="10"/>
  <c r="W92" i="10" s="1"/>
  <c r="A92" i="10"/>
  <c r="U91" i="10"/>
  <c r="T91" i="10"/>
  <c r="S91" i="10"/>
  <c r="R91" i="10"/>
  <c r="N91" i="10"/>
  <c r="M91" i="10"/>
  <c r="W91" i="10" s="1"/>
  <c r="U90" i="10"/>
  <c r="T90" i="10"/>
  <c r="S90" i="10"/>
  <c r="R90" i="10"/>
  <c r="N90" i="10"/>
  <c r="M90" i="10"/>
  <c r="W90" i="10" s="1"/>
  <c r="A90" i="10"/>
  <c r="S89" i="10"/>
  <c r="V89" i="10" s="1"/>
  <c r="R89" i="10"/>
  <c r="M89" i="10"/>
  <c r="W89" i="10" s="1"/>
  <c r="Z89" i="10" s="1"/>
  <c r="AR89" i="10" s="1"/>
  <c r="AT89" i="10" s="1"/>
  <c r="U88" i="10"/>
  <c r="T88" i="10"/>
  <c r="S88" i="10"/>
  <c r="R88" i="10"/>
  <c r="N88" i="10"/>
  <c r="X88" i="10" s="1"/>
  <c r="M88" i="10"/>
  <c r="W88" i="10" s="1"/>
  <c r="AJ87" i="10"/>
  <c r="AG87" i="10"/>
  <c r="U87" i="10"/>
  <c r="T87" i="10"/>
  <c r="S87" i="10"/>
  <c r="R87" i="10"/>
  <c r="N87" i="10"/>
  <c r="Y87" i="10" s="1"/>
  <c r="M87" i="10"/>
  <c r="W87" i="10" s="1"/>
  <c r="U86" i="10"/>
  <c r="T86" i="10"/>
  <c r="S86" i="10"/>
  <c r="R86" i="10"/>
  <c r="N86" i="10"/>
  <c r="M86" i="10"/>
  <c r="W86" i="10" s="1"/>
  <c r="A86" i="10"/>
  <c r="U85" i="10"/>
  <c r="T85" i="10"/>
  <c r="S85" i="10"/>
  <c r="R85" i="10"/>
  <c r="N85" i="10"/>
  <c r="X85" i="10" s="1"/>
  <c r="M85" i="10"/>
  <c r="W85" i="10" s="1"/>
  <c r="U84" i="10"/>
  <c r="T84" i="10"/>
  <c r="S84" i="10"/>
  <c r="R84" i="10"/>
  <c r="N84" i="10"/>
  <c r="Y84" i="10" s="1"/>
  <c r="M84" i="10"/>
  <c r="W84" i="10" s="1"/>
  <c r="U83" i="10"/>
  <c r="T83" i="10"/>
  <c r="S83" i="10"/>
  <c r="R83" i="10"/>
  <c r="N83" i="10"/>
  <c r="X83" i="10" s="1"/>
  <c r="M83" i="10"/>
  <c r="W83" i="10" s="1"/>
  <c r="U82" i="10"/>
  <c r="T82" i="10"/>
  <c r="S82" i="10"/>
  <c r="R82" i="10"/>
  <c r="N82" i="10"/>
  <c r="Y82" i="10" s="1"/>
  <c r="M82" i="10"/>
  <c r="W82" i="10" s="1"/>
  <c r="A82" i="10"/>
  <c r="AG81" i="10"/>
  <c r="AD81" i="10"/>
  <c r="U81" i="10"/>
  <c r="T81" i="10"/>
  <c r="S81" i="10"/>
  <c r="R81" i="10"/>
  <c r="N81" i="10"/>
  <c r="Y81" i="10" s="1"/>
  <c r="M81" i="10"/>
  <c r="W81" i="10" s="1"/>
  <c r="U80" i="10"/>
  <c r="T80" i="10"/>
  <c r="S80" i="10"/>
  <c r="R80" i="10"/>
  <c r="N80" i="10"/>
  <c r="Y80" i="10" s="1"/>
  <c r="M80" i="10"/>
  <c r="W80" i="10" s="1"/>
  <c r="U79" i="10"/>
  <c r="T79" i="10"/>
  <c r="S79" i="10"/>
  <c r="R79" i="10"/>
  <c r="N79" i="10"/>
  <c r="Y79" i="10" s="1"/>
  <c r="M79" i="10"/>
  <c r="W79" i="10" s="1"/>
  <c r="U78" i="10"/>
  <c r="T78" i="10"/>
  <c r="S78" i="10"/>
  <c r="R78" i="10"/>
  <c r="N78" i="10"/>
  <c r="Y78" i="10" s="1"/>
  <c r="M78" i="10"/>
  <c r="W78" i="10" s="1"/>
  <c r="A78" i="10"/>
  <c r="U77" i="10"/>
  <c r="T77" i="10"/>
  <c r="S77" i="10"/>
  <c r="R77" i="10"/>
  <c r="N77" i="10"/>
  <c r="M77" i="10"/>
  <c r="W77" i="10" s="1"/>
  <c r="U76" i="10"/>
  <c r="T76" i="10"/>
  <c r="S76" i="10"/>
  <c r="R76" i="10"/>
  <c r="N76" i="10"/>
  <c r="M76" i="10"/>
  <c r="W76" i="10" s="1"/>
  <c r="A76" i="10"/>
  <c r="U75" i="10"/>
  <c r="T75" i="10"/>
  <c r="S75" i="10"/>
  <c r="R75" i="10"/>
  <c r="N75" i="10"/>
  <c r="M75" i="10"/>
  <c r="W75" i="10" s="1"/>
  <c r="AJ74" i="10"/>
  <c r="U74" i="10"/>
  <c r="T74" i="10"/>
  <c r="S74" i="10"/>
  <c r="R74" i="10"/>
  <c r="N74" i="10"/>
  <c r="M74" i="10"/>
  <c r="W74" i="10" s="1"/>
  <c r="A74" i="10"/>
  <c r="U73" i="10"/>
  <c r="T73" i="10"/>
  <c r="S73" i="10"/>
  <c r="R73" i="10"/>
  <c r="N73" i="10"/>
  <c r="Y73" i="10" s="1"/>
  <c r="M73" i="10"/>
  <c r="W73" i="10" s="1"/>
  <c r="U72" i="10"/>
  <c r="T72" i="10"/>
  <c r="S72" i="10"/>
  <c r="R72" i="10"/>
  <c r="N72" i="10"/>
  <c r="Y72" i="10" s="1"/>
  <c r="M72" i="10"/>
  <c r="W72" i="10" s="1"/>
  <c r="AJ71" i="10"/>
  <c r="U71" i="10"/>
  <c r="T71" i="10"/>
  <c r="S71" i="10"/>
  <c r="R71" i="10"/>
  <c r="N71" i="10"/>
  <c r="X71" i="10" s="1"/>
  <c r="M71" i="10"/>
  <c r="W71" i="10" s="1"/>
  <c r="U70" i="10"/>
  <c r="T70" i="10"/>
  <c r="S70" i="10"/>
  <c r="R70" i="10"/>
  <c r="N70" i="10"/>
  <c r="X70" i="10" s="1"/>
  <c r="M70" i="10"/>
  <c r="W70" i="10" s="1"/>
  <c r="U69" i="10"/>
  <c r="T69" i="10"/>
  <c r="S69" i="10"/>
  <c r="R69" i="10"/>
  <c r="N69" i="10"/>
  <c r="X69" i="10" s="1"/>
  <c r="M69" i="10"/>
  <c r="W69" i="10" s="1"/>
  <c r="U68" i="10"/>
  <c r="T68" i="10"/>
  <c r="S68" i="10"/>
  <c r="R68" i="10"/>
  <c r="N68" i="10"/>
  <c r="X68" i="10" s="1"/>
  <c r="M68" i="10"/>
  <c r="W68" i="10" s="1"/>
  <c r="U67" i="10"/>
  <c r="T67" i="10"/>
  <c r="S67" i="10"/>
  <c r="R67" i="10"/>
  <c r="N67" i="10"/>
  <c r="X67" i="10" s="1"/>
  <c r="M67" i="10"/>
  <c r="W67" i="10" s="1"/>
  <c r="A67" i="10"/>
  <c r="U66" i="10"/>
  <c r="T66" i="10"/>
  <c r="S66" i="10"/>
  <c r="R66" i="10"/>
  <c r="N66" i="10"/>
  <c r="Y66" i="10" s="1"/>
  <c r="M66" i="10"/>
  <c r="W66" i="10" s="1"/>
  <c r="S65" i="10"/>
  <c r="V65" i="10" s="1"/>
  <c r="R65" i="10"/>
  <c r="N65" i="10"/>
  <c r="M65" i="10"/>
  <c r="W65" i="10" s="1"/>
  <c r="Z65" i="10" s="1"/>
  <c r="AR65" i="10" s="1"/>
  <c r="A65" i="10"/>
  <c r="U64" i="10"/>
  <c r="T64" i="10"/>
  <c r="S64" i="10"/>
  <c r="R64" i="10"/>
  <c r="N64" i="10"/>
  <c r="M64" i="10"/>
  <c r="W64" i="10" s="1"/>
  <c r="U63" i="10"/>
  <c r="T63" i="10"/>
  <c r="S63" i="10"/>
  <c r="R63" i="10"/>
  <c r="N63" i="10"/>
  <c r="Y63" i="10" s="1"/>
  <c r="M63" i="10"/>
  <c r="W63" i="10" s="1"/>
  <c r="AJ62" i="10"/>
  <c r="U62" i="10"/>
  <c r="T62" i="10"/>
  <c r="S62" i="10"/>
  <c r="R62" i="10"/>
  <c r="N62" i="10"/>
  <c r="M62" i="10"/>
  <c r="W62" i="10" s="1"/>
  <c r="AJ61" i="10"/>
  <c r="AG61" i="10"/>
  <c r="AD61" i="10"/>
  <c r="U61" i="10"/>
  <c r="T61" i="10"/>
  <c r="S61" i="10"/>
  <c r="R61" i="10"/>
  <c r="N61" i="10"/>
  <c r="Y61" i="10" s="1"/>
  <c r="M61" i="10"/>
  <c r="W61" i="10" s="1"/>
  <c r="A61" i="10"/>
  <c r="U60" i="10"/>
  <c r="T60" i="10"/>
  <c r="S60" i="10"/>
  <c r="R60" i="10"/>
  <c r="N60" i="10"/>
  <c r="X60" i="10" s="1"/>
  <c r="M60" i="10"/>
  <c r="W60" i="10" s="1"/>
  <c r="U59" i="10"/>
  <c r="T59" i="10"/>
  <c r="S59" i="10"/>
  <c r="R59" i="10"/>
  <c r="N59" i="10"/>
  <c r="X59" i="10" s="1"/>
  <c r="M59" i="10"/>
  <c r="W59" i="10" s="1"/>
  <c r="A59" i="10"/>
  <c r="U58" i="10"/>
  <c r="T58" i="10"/>
  <c r="S58" i="10"/>
  <c r="R58" i="10"/>
  <c r="N58" i="10"/>
  <c r="Y58" i="10" s="1"/>
  <c r="M58" i="10"/>
  <c r="W58" i="10" s="1"/>
  <c r="Y57" i="10"/>
  <c r="X57" i="10"/>
  <c r="U57" i="10"/>
  <c r="T57" i="10"/>
  <c r="S57" i="10"/>
  <c r="R57" i="10"/>
  <c r="M57" i="10"/>
  <c r="W57" i="10" s="1"/>
  <c r="A57" i="10"/>
  <c r="U56" i="10"/>
  <c r="T56" i="10"/>
  <c r="S56" i="10"/>
  <c r="R56" i="10"/>
  <c r="N56" i="10"/>
  <c r="Y56" i="10" s="1"/>
  <c r="M56" i="10"/>
  <c r="W56" i="10" s="1"/>
  <c r="U55" i="10"/>
  <c r="T55" i="10"/>
  <c r="S55" i="10"/>
  <c r="R55" i="10"/>
  <c r="N55" i="10"/>
  <c r="Y55" i="10" s="1"/>
  <c r="M55" i="10"/>
  <c r="W55" i="10" s="1"/>
  <c r="A55" i="10"/>
  <c r="U54" i="10"/>
  <c r="T54" i="10"/>
  <c r="S54" i="10"/>
  <c r="R54" i="10"/>
  <c r="N54" i="10"/>
  <c r="M54" i="10"/>
  <c r="W54" i="10" s="1"/>
  <c r="U53" i="10"/>
  <c r="T53" i="10"/>
  <c r="S53" i="10"/>
  <c r="R53" i="10"/>
  <c r="N53" i="10"/>
  <c r="M53" i="10"/>
  <c r="W53" i="10" s="1"/>
  <c r="U52" i="10"/>
  <c r="T52" i="10"/>
  <c r="S52" i="10"/>
  <c r="R52" i="10"/>
  <c r="N52" i="10"/>
  <c r="M52" i="10"/>
  <c r="W52" i="10" s="1"/>
  <c r="AJ51" i="10"/>
  <c r="AG51" i="10"/>
  <c r="AD51" i="10"/>
  <c r="U51" i="10"/>
  <c r="T51" i="10"/>
  <c r="S51" i="10"/>
  <c r="R51" i="10"/>
  <c r="N51" i="10"/>
  <c r="M51" i="10"/>
  <c r="W51" i="10" s="1"/>
  <c r="U50" i="10"/>
  <c r="T50" i="10"/>
  <c r="S50" i="10"/>
  <c r="R50" i="10"/>
  <c r="N50" i="10"/>
  <c r="M50" i="10"/>
  <c r="W50" i="10" s="1"/>
  <c r="U49" i="10"/>
  <c r="T49" i="10"/>
  <c r="S49" i="10"/>
  <c r="R49" i="10"/>
  <c r="N49" i="10"/>
  <c r="M49" i="10"/>
  <c r="W49" i="10" s="1"/>
  <c r="A49" i="10"/>
  <c r="U48" i="10"/>
  <c r="T48" i="10"/>
  <c r="S48" i="10"/>
  <c r="R48" i="10"/>
  <c r="N48" i="10"/>
  <c r="M48" i="10"/>
  <c r="W48" i="10" s="1"/>
  <c r="U47" i="10"/>
  <c r="T47" i="10"/>
  <c r="S47" i="10"/>
  <c r="R47" i="10"/>
  <c r="N47" i="10"/>
  <c r="Y47" i="10" s="1"/>
  <c r="M47" i="10"/>
  <c r="W47" i="10" s="1"/>
  <c r="U46" i="10"/>
  <c r="T46" i="10"/>
  <c r="S46" i="10"/>
  <c r="R46" i="10"/>
  <c r="N46" i="10"/>
  <c r="Y46" i="10" s="1"/>
  <c r="M46" i="10"/>
  <c r="W46" i="10" s="1"/>
  <c r="U45" i="10"/>
  <c r="T45" i="10"/>
  <c r="S45" i="10"/>
  <c r="R45" i="10"/>
  <c r="N45" i="10"/>
  <c r="Y45" i="10" s="1"/>
  <c r="M45" i="10"/>
  <c r="W45" i="10" s="1"/>
  <c r="U44" i="10"/>
  <c r="T44" i="10"/>
  <c r="S44" i="10"/>
  <c r="R44" i="10"/>
  <c r="N44" i="10"/>
  <c r="Y44" i="10" s="1"/>
  <c r="M44" i="10"/>
  <c r="W44" i="10" s="1"/>
  <c r="U43" i="10"/>
  <c r="T43" i="10"/>
  <c r="S43" i="10"/>
  <c r="R43" i="10"/>
  <c r="N43" i="10"/>
  <c r="M43" i="10"/>
  <c r="W43" i="10" s="1"/>
  <c r="U42" i="10"/>
  <c r="T42" i="10"/>
  <c r="S42" i="10"/>
  <c r="R42" i="10"/>
  <c r="N42" i="10"/>
  <c r="X42" i="10" s="1"/>
  <c r="M42" i="10"/>
  <c r="W42" i="10" s="1"/>
  <c r="U41" i="10"/>
  <c r="T41" i="10"/>
  <c r="S41" i="10"/>
  <c r="R41" i="10"/>
  <c r="N41" i="10"/>
  <c r="Y41" i="10" s="1"/>
  <c r="M41" i="10"/>
  <c r="W41" i="10" s="1"/>
  <c r="U40" i="10"/>
  <c r="T40" i="10"/>
  <c r="S40" i="10"/>
  <c r="R40" i="10"/>
  <c r="N40" i="10"/>
  <c r="X40" i="10" s="1"/>
  <c r="M40" i="10"/>
  <c r="W40" i="10" s="1"/>
  <c r="A40" i="10"/>
  <c r="U39" i="10"/>
  <c r="T39" i="10"/>
  <c r="S39" i="10"/>
  <c r="R39" i="10"/>
  <c r="N39" i="10"/>
  <c r="Y39" i="10" s="1"/>
  <c r="M39" i="10"/>
  <c r="W39" i="10" s="1"/>
  <c r="U38" i="10"/>
  <c r="T38" i="10"/>
  <c r="S38" i="10"/>
  <c r="R38" i="10"/>
  <c r="N38" i="10"/>
  <c r="Y38" i="10" s="1"/>
  <c r="M38" i="10"/>
  <c r="W38" i="10" s="1"/>
  <c r="U37" i="10"/>
  <c r="T37" i="10"/>
  <c r="S37" i="10"/>
  <c r="R37" i="10"/>
  <c r="N37" i="10"/>
  <c r="Y37" i="10" s="1"/>
  <c r="M37" i="10"/>
  <c r="W37" i="10" s="1"/>
  <c r="AJ36" i="10"/>
  <c r="AG36" i="10"/>
  <c r="AD36" i="10"/>
  <c r="U36" i="10"/>
  <c r="T36" i="10"/>
  <c r="S36" i="10"/>
  <c r="R36" i="10"/>
  <c r="N36" i="10"/>
  <c r="X36" i="10" s="1"/>
  <c r="M36" i="10"/>
  <c r="W36" i="10" s="1"/>
  <c r="A36" i="10"/>
  <c r="U35" i="10"/>
  <c r="T35" i="10"/>
  <c r="S35" i="10"/>
  <c r="R35" i="10"/>
  <c r="N35" i="10"/>
  <c r="M35" i="10"/>
  <c r="W35" i="10" s="1"/>
  <c r="U34" i="10"/>
  <c r="T34" i="10"/>
  <c r="S34" i="10"/>
  <c r="R34" i="10"/>
  <c r="N34" i="10"/>
  <c r="Y34" i="10" s="1"/>
  <c r="M34" i="10"/>
  <c r="W34" i="10" s="1"/>
  <c r="A34" i="10"/>
  <c r="U33" i="10"/>
  <c r="T33" i="10"/>
  <c r="S33" i="10"/>
  <c r="R33" i="10"/>
  <c r="N33" i="10"/>
  <c r="X33" i="10" s="1"/>
  <c r="M33" i="10"/>
  <c r="W33" i="10" s="1"/>
  <c r="U32" i="10"/>
  <c r="T32" i="10"/>
  <c r="S32" i="10"/>
  <c r="R32" i="10"/>
  <c r="N32" i="10"/>
  <c r="Y32" i="10" s="1"/>
  <c r="M32" i="10"/>
  <c r="W32" i="10" s="1"/>
  <c r="AQ31" i="10"/>
  <c r="U31" i="10"/>
  <c r="T31" i="10"/>
  <c r="S31" i="10"/>
  <c r="R31" i="10"/>
  <c r="N31" i="10"/>
  <c r="M31" i="10"/>
  <c r="W31" i="10" s="1"/>
  <c r="U30" i="10"/>
  <c r="T30" i="10"/>
  <c r="S30" i="10"/>
  <c r="R30" i="10"/>
  <c r="N30" i="10"/>
  <c r="Y30" i="10" s="1"/>
  <c r="M30" i="10"/>
  <c r="W30" i="10" s="1"/>
  <c r="U29" i="10"/>
  <c r="T29" i="10"/>
  <c r="S29" i="10"/>
  <c r="R29" i="10"/>
  <c r="N29" i="10"/>
  <c r="Y29" i="10" s="1"/>
  <c r="M29" i="10"/>
  <c r="W29" i="10" s="1"/>
  <c r="A29" i="10"/>
  <c r="S28" i="10"/>
  <c r="R28" i="10"/>
  <c r="N28" i="10"/>
  <c r="Y28" i="10" s="1"/>
  <c r="M28" i="10"/>
  <c r="W28" i="10" s="1"/>
  <c r="AJ27" i="10"/>
  <c r="AG27" i="10"/>
  <c r="AD27" i="10"/>
  <c r="U27" i="10"/>
  <c r="T27" i="10"/>
  <c r="S27" i="10"/>
  <c r="R27" i="10"/>
  <c r="N27" i="10"/>
  <c r="Y27" i="10" s="1"/>
  <c r="M27" i="10"/>
  <c r="W27" i="10" s="1"/>
  <c r="AG26" i="10"/>
  <c r="AD26" i="10"/>
  <c r="U26" i="10"/>
  <c r="T26" i="10"/>
  <c r="S26" i="10"/>
  <c r="R26" i="10"/>
  <c r="N26" i="10"/>
  <c r="Y26" i="10" s="1"/>
  <c r="M26" i="10"/>
  <c r="W26" i="10" s="1"/>
  <c r="AJ25" i="10"/>
  <c r="AG25" i="10"/>
  <c r="AD25" i="10"/>
  <c r="U25" i="10"/>
  <c r="T25" i="10"/>
  <c r="S25" i="10"/>
  <c r="R25" i="10"/>
  <c r="N25" i="10"/>
  <c r="Y25" i="10" s="1"/>
  <c r="M25" i="10"/>
  <c r="W25" i="10" s="1"/>
  <c r="A25" i="10"/>
  <c r="U24" i="10"/>
  <c r="T24" i="10"/>
  <c r="S24" i="10"/>
  <c r="R24" i="10"/>
  <c r="N24" i="10"/>
  <c r="Y24" i="10" s="1"/>
  <c r="M24" i="10"/>
  <c r="W24" i="10" s="1"/>
  <c r="U23" i="10"/>
  <c r="T23" i="10"/>
  <c r="S23" i="10"/>
  <c r="R23" i="10"/>
  <c r="N23" i="10"/>
  <c r="X23" i="10" s="1"/>
  <c r="M23" i="10"/>
  <c r="W23" i="10" s="1"/>
  <c r="A23" i="10"/>
  <c r="W22" i="10"/>
  <c r="U22" i="10"/>
  <c r="T22" i="10"/>
  <c r="S22" i="10"/>
  <c r="R22" i="10"/>
  <c r="N22" i="10"/>
  <c r="Y22" i="10" s="1"/>
  <c r="M22" i="10"/>
  <c r="AG21" i="10"/>
  <c r="U21" i="10"/>
  <c r="T21" i="10"/>
  <c r="S21" i="10"/>
  <c r="R21" i="10"/>
  <c r="N21" i="10"/>
  <c r="X21" i="10" s="1"/>
  <c r="M21" i="10"/>
  <c r="W21" i="10" s="1"/>
  <c r="A21" i="10"/>
  <c r="U20" i="10"/>
  <c r="T20" i="10"/>
  <c r="S20" i="10"/>
  <c r="R20" i="10"/>
  <c r="N20" i="10"/>
  <c r="X20" i="10" s="1"/>
  <c r="M20" i="10"/>
  <c r="W20" i="10" s="1"/>
  <c r="U19" i="10"/>
  <c r="T19" i="10"/>
  <c r="S19" i="10"/>
  <c r="R19" i="10"/>
  <c r="N19" i="10"/>
  <c r="Y19" i="10" s="1"/>
  <c r="M19" i="10"/>
  <c r="W19" i="10" s="1"/>
  <c r="A19" i="10"/>
  <c r="Y18" i="10"/>
  <c r="U18" i="10"/>
  <c r="T18" i="10"/>
  <c r="S18" i="10"/>
  <c r="R18" i="10"/>
  <c r="N18" i="10"/>
  <c r="X18" i="10" s="1"/>
  <c r="M18" i="10"/>
  <c r="W18" i="10" s="1"/>
  <c r="U17" i="10"/>
  <c r="T17" i="10"/>
  <c r="S17" i="10"/>
  <c r="R17" i="10"/>
  <c r="N17" i="10"/>
  <c r="Y17" i="10" s="1"/>
  <c r="M17" i="10"/>
  <c r="W17" i="10" s="1"/>
  <c r="A17" i="10"/>
  <c r="U16" i="10"/>
  <c r="T16" i="10"/>
  <c r="S16" i="10"/>
  <c r="R16" i="10"/>
  <c r="N16" i="10"/>
  <c r="Y16" i="10" s="1"/>
  <c r="M16" i="10"/>
  <c r="W16" i="10" s="1"/>
  <c r="AN15" i="10"/>
  <c r="AO15" i="10" s="1"/>
  <c r="AP15" i="10" s="1"/>
  <c r="AQ15" i="10" s="1"/>
  <c r="AT15" i="10" s="1"/>
  <c r="AI15" i="10"/>
  <c r="AJ15" i="10" s="1"/>
  <c r="AK15" i="10" s="1"/>
  <c r="AL15" i="10" s="1"/>
  <c r="AC15" i="10"/>
  <c r="AD15" i="10" s="1"/>
  <c r="AE15" i="10" s="1"/>
  <c r="AF15" i="10" s="1"/>
  <c r="AG15" i="10" s="1"/>
  <c r="W15" i="10"/>
  <c r="X15" i="10" s="1"/>
  <c r="Y15" i="10" s="1"/>
  <c r="Z15" i="10" s="1"/>
  <c r="O15" i="10"/>
  <c r="P15" i="10" s="1"/>
  <c r="Q15" i="10" s="1"/>
  <c r="R15" i="10" s="1"/>
  <c r="S15" i="10" s="1"/>
  <c r="T15" i="10" s="1"/>
  <c r="H15" i="10"/>
  <c r="B15" i="10"/>
  <c r="C15" i="10" s="1"/>
  <c r="AU5" i="10"/>
  <c r="AT4" i="10"/>
  <c r="AS4" i="10"/>
  <c r="AU3" i="10"/>
  <c r="AU2" i="10"/>
  <c r="AK46" i="10" l="1"/>
  <c r="AM46" i="10" s="1"/>
  <c r="AQ46" i="10" s="1"/>
  <c r="X102" i="10"/>
  <c r="Z102" i="10" s="1"/>
  <c r="AR102" i="10" s="1"/>
  <c r="AT102" i="10" s="1"/>
  <c r="Y103" i="10"/>
  <c r="W133" i="10"/>
  <c r="V119" i="10"/>
  <c r="S133" i="10"/>
  <c r="Z57" i="10"/>
  <c r="AR57" i="10" s="1"/>
  <c r="AT57" i="10" s="1"/>
  <c r="Y69" i="10"/>
  <c r="X113" i="10"/>
  <c r="AU41" i="11"/>
  <c r="AW41" i="11" s="1"/>
  <c r="AQ133" i="11"/>
  <c r="AS16" i="11"/>
  <c r="AT133" i="11"/>
  <c r="Y60" i="10"/>
  <c r="AK89" i="10"/>
  <c r="AM89" i="10" s="1"/>
  <c r="AQ89" i="10" s="1"/>
  <c r="AS89" i="10" s="1"/>
  <c r="X24" i="10"/>
  <c r="Z24" i="10" s="1"/>
  <c r="AR24" i="10" s="1"/>
  <c r="AT24" i="10" s="1"/>
  <c r="X25" i="10"/>
  <c r="Z25" i="10" s="1"/>
  <c r="AR25" i="10" s="1"/>
  <c r="AT25" i="10" s="1"/>
  <c r="X29" i="10"/>
  <c r="Z29" i="10" s="1"/>
  <c r="AR29" i="10" s="1"/>
  <c r="AT29" i="10" s="1"/>
  <c r="X39" i="10"/>
  <c r="Y40" i="10"/>
  <c r="V64" i="10"/>
  <c r="Y67" i="10"/>
  <c r="Z67" i="10" s="1"/>
  <c r="AR67" i="10" s="1"/>
  <c r="AT67" i="10" s="1"/>
  <c r="Y71" i="10"/>
  <c r="X72" i="10"/>
  <c r="Z72" i="10" s="1"/>
  <c r="AR72" i="10" s="1"/>
  <c r="AT72" i="10" s="1"/>
  <c r="Y104" i="10"/>
  <c r="Z104" i="10" s="1"/>
  <c r="AR104" i="10" s="1"/>
  <c r="AT104" i="10" s="1"/>
  <c r="AK107" i="10"/>
  <c r="AM107" i="10" s="1"/>
  <c r="AQ107" i="10" s="1"/>
  <c r="X45" i="10"/>
  <c r="X61" i="10"/>
  <c r="Z61" i="10" s="1"/>
  <c r="AR61" i="10" s="1"/>
  <c r="AT61" i="10" s="1"/>
  <c r="Y68" i="10"/>
  <c r="Z68" i="10" s="1"/>
  <c r="AR68" i="10" s="1"/>
  <c r="AT68" i="10" s="1"/>
  <c r="Y105" i="10"/>
  <c r="X116" i="10"/>
  <c r="X34" i="10"/>
  <c r="AK36" i="10"/>
  <c r="AM36" i="10" s="1"/>
  <c r="AQ36" i="10" s="1"/>
  <c r="AS36" i="10" s="1"/>
  <c r="X55" i="10"/>
  <c r="Y70" i="10"/>
  <c r="X80" i="10"/>
  <c r="Z80" i="10" s="1"/>
  <c r="AR80" i="10" s="1"/>
  <c r="AT80" i="10" s="1"/>
  <c r="AK132" i="10"/>
  <c r="AM132" i="10" s="1"/>
  <c r="AQ132" i="10" s="1"/>
  <c r="AK37" i="10"/>
  <c r="AM37" i="10" s="1"/>
  <c r="AQ37" i="10" s="1"/>
  <c r="AK63" i="10"/>
  <c r="AM63" i="10" s="1"/>
  <c r="AQ63" i="10" s="1"/>
  <c r="X22" i="10"/>
  <c r="Z60" i="10"/>
  <c r="AR60" i="10" s="1"/>
  <c r="AT60" i="10" s="1"/>
  <c r="V83" i="10"/>
  <c r="X125" i="10"/>
  <c r="Z125" i="10" s="1"/>
  <c r="AR125" i="10" s="1"/>
  <c r="AT125" i="10" s="1"/>
  <c r="Y126" i="10"/>
  <c r="Z126" i="10" s="1"/>
  <c r="AR126" i="10" s="1"/>
  <c r="AT126" i="10" s="1"/>
  <c r="X127" i="10"/>
  <c r="Z127" i="10" s="1"/>
  <c r="AR127" i="10" s="1"/>
  <c r="AT127" i="10" s="1"/>
  <c r="X16" i="10"/>
  <c r="X17" i="10"/>
  <c r="X19" i="10"/>
  <c r="Z19" i="10" s="1"/>
  <c r="AR19" i="10" s="1"/>
  <c r="AT19" i="10" s="1"/>
  <c r="X27" i="10"/>
  <c r="Z27" i="10" s="1"/>
  <c r="AR27" i="10" s="1"/>
  <c r="AT27" i="10" s="1"/>
  <c r="V38" i="10"/>
  <c r="X46" i="10"/>
  <c r="Z46" i="10" s="1"/>
  <c r="AR46" i="10" s="1"/>
  <c r="AK50" i="10"/>
  <c r="AM50" i="10" s="1"/>
  <c r="AQ50" i="10" s="1"/>
  <c r="X81" i="10"/>
  <c r="Z81" i="10" s="1"/>
  <c r="AR81" i="10" s="1"/>
  <c r="Y96" i="10"/>
  <c r="X99" i="10"/>
  <c r="Z99" i="10" s="1"/>
  <c r="AR99" i="10" s="1"/>
  <c r="AT99" i="10" s="1"/>
  <c r="AK108" i="10"/>
  <c r="AM108" i="10" s="1"/>
  <c r="AQ108" i="10" s="1"/>
  <c r="X109" i="10"/>
  <c r="Z109" i="10" s="1"/>
  <c r="AR109" i="10" s="1"/>
  <c r="AT109" i="10" s="1"/>
  <c r="AK118" i="10"/>
  <c r="AM118" i="10" s="1"/>
  <c r="AQ118" i="10" s="1"/>
  <c r="X122" i="10"/>
  <c r="Y21" i="10"/>
  <c r="Z21" i="10" s="1"/>
  <c r="AR21" i="10" s="1"/>
  <c r="Z22" i="10"/>
  <c r="AR22" i="10" s="1"/>
  <c r="AT22" i="10" s="1"/>
  <c r="X30" i="10"/>
  <c r="Z30" i="10" s="1"/>
  <c r="AR30" i="10" s="1"/>
  <c r="AT30" i="10" s="1"/>
  <c r="AK31" i="10"/>
  <c r="AK32" i="10"/>
  <c r="AM32" i="10" s="1"/>
  <c r="AQ32" i="10" s="1"/>
  <c r="AK34" i="10"/>
  <c r="AM34" i="10" s="1"/>
  <c r="AQ34" i="10" s="1"/>
  <c r="X38" i="10"/>
  <c r="Y42" i="10"/>
  <c r="X56" i="10"/>
  <c r="Z56" i="10" s="1"/>
  <c r="AR56" i="10" s="1"/>
  <c r="AT56" i="10" s="1"/>
  <c r="X58" i="10"/>
  <c r="Y59" i="10"/>
  <c r="Z59" i="10" s="1"/>
  <c r="AR59" i="10" s="1"/>
  <c r="AT59" i="10" s="1"/>
  <c r="X63" i="10"/>
  <c r="Z63" i="10" s="1"/>
  <c r="AR63" i="10" s="1"/>
  <c r="AT63" i="10" s="1"/>
  <c r="AK65" i="10"/>
  <c r="AM65" i="10" s="1"/>
  <c r="AQ65" i="10" s="1"/>
  <c r="AS65" i="10" s="1"/>
  <c r="AU65" i="10" s="1"/>
  <c r="X79" i="10"/>
  <c r="Z79" i="10" s="1"/>
  <c r="AR79" i="10" s="1"/>
  <c r="AT79" i="10" s="1"/>
  <c r="AK86" i="10"/>
  <c r="AM86" i="10" s="1"/>
  <c r="AQ86" i="10" s="1"/>
  <c r="AK93" i="10"/>
  <c r="AM93" i="10" s="1"/>
  <c r="AQ93" i="10" s="1"/>
  <c r="X95" i="10"/>
  <c r="Z95" i="10" s="1"/>
  <c r="AR95" i="10" s="1"/>
  <c r="AT95" i="10" s="1"/>
  <c r="AK106" i="10"/>
  <c r="AM106" i="10" s="1"/>
  <c r="AQ106" i="10" s="1"/>
  <c r="Y112" i="10"/>
  <c r="Z112" i="10" s="1"/>
  <c r="AR112" i="10" s="1"/>
  <c r="AT112" i="10" s="1"/>
  <c r="X114" i="10"/>
  <c r="Z114" i="10" s="1"/>
  <c r="AR114" i="10" s="1"/>
  <c r="AT114" i="10" s="1"/>
  <c r="Y115" i="10"/>
  <c r="Z115" i="10" s="1"/>
  <c r="AR115" i="10" s="1"/>
  <c r="AT115" i="10" s="1"/>
  <c r="Y48" i="10"/>
  <c r="X48" i="10"/>
  <c r="Z96" i="10"/>
  <c r="AR96" i="10" s="1"/>
  <c r="AT96" i="10" s="1"/>
  <c r="Y123" i="10"/>
  <c r="X123" i="10"/>
  <c r="V26" i="10"/>
  <c r="X41" i="10"/>
  <c r="Z41" i="10" s="1"/>
  <c r="AR41" i="10" s="1"/>
  <c r="AT41" i="10" s="1"/>
  <c r="X44" i="10"/>
  <c r="Z44" i="10" s="1"/>
  <c r="AR44" i="10" s="1"/>
  <c r="AT44" i="10" s="1"/>
  <c r="Y64" i="10"/>
  <c r="X64" i="10"/>
  <c r="X78" i="10"/>
  <c r="Z78" i="10" s="1"/>
  <c r="AR78" i="10" s="1"/>
  <c r="AT78" i="10" s="1"/>
  <c r="Y83" i="10"/>
  <c r="Z83" i="10" s="1"/>
  <c r="AR83" i="10" s="1"/>
  <c r="AT83" i="10" s="1"/>
  <c r="X87" i="10"/>
  <c r="Z87" i="10" s="1"/>
  <c r="AR87" i="10" s="1"/>
  <c r="AT87" i="10" s="1"/>
  <c r="AK97" i="10"/>
  <c r="AM97" i="10" s="1"/>
  <c r="AQ97" i="10" s="1"/>
  <c r="Y108" i="10"/>
  <c r="X108" i="10"/>
  <c r="Y111" i="10"/>
  <c r="X111" i="10"/>
  <c r="Y118" i="10"/>
  <c r="X118" i="10"/>
  <c r="X26" i="10"/>
  <c r="Z26" i="10" s="1"/>
  <c r="AR26" i="10" s="1"/>
  <c r="AT26" i="10" s="1"/>
  <c r="V27" i="10"/>
  <c r="Y31" i="10"/>
  <c r="X31" i="10"/>
  <c r="Z31" i="10" s="1"/>
  <c r="AR31" i="10" s="1"/>
  <c r="AT31" i="10" s="1"/>
  <c r="X32" i="10"/>
  <c r="Z32" i="10" s="1"/>
  <c r="AR32" i="10" s="1"/>
  <c r="AT32" i="10" s="1"/>
  <c r="Y35" i="10"/>
  <c r="X35" i="10"/>
  <c r="Z42" i="10"/>
  <c r="AR42" i="10" s="1"/>
  <c r="AT42" i="10" s="1"/>
  <c r="Y43" i="10"/>
  <c r="X43" i="10"/>
  <c r="X47" i="10"/>
  <c r="Z47" i="10" s="1"/>
  <c r="AR47" i="10" s="1"/>
  <c r="AT47" i="10" s="1"/>
  <c r="AK49" i="10"/>
  <c r="AM49" i="10" s="1"/>
  <c r="AQ49" i="10" s="1"/>
  <c r="X82" i="10"/>
  <c r="Z82" i="10" s="1"/>
  <c r="AR82" i="10" s="1"/>
  <c r="Y86" i="10"/>
  <c r="X86" i="10"/>
  <c r="Y91" i="10"/>
  <c r="X91" i="10"/>
  <c r="Y130" i="10"/>
  <c r="X130" i="10"/>
  <c r="R133" i="10"/>
  <c r="AK26" i="10"/>
  <c r="AM26" i="10" s="1"/>
  <c r="AQ26" i="10" s="1"/>
  <c r="AS26" i="10" s="1"/>
  <c r="V28" i="10"/>
  <c r="AK28" i="10"/>
  <c r="AM28" i="10" s="1"/>
  <c r="AQ28" i="10" s="1"/>
  <c r="Z34" i="10"/>
  <c r="AR34" i="10" s="1"/>
  <c r="AT34" i="10" s="1"/>
  <c r="X37" i="10"/>
  <c r="Z37" i="10" s="1"/>
  <c r="AR37" i="10" s="1"/>
  <c r="AT37" i="10" s="1"/>
  <c r="AK40" i="10"/>
  <c r="AM40" i="10" s="1"/>
  <c r="AQ40" i="10" s="1"/>
  <c r="AK41" i="10"/>
  <c r="AM41" i="10" s="1"/>
  <c r="AQ41" i="10" s="1"/>
  <c r="V47" i="10"/>
  <c r="Z55" i="10"/>
  <c r="AR55" i="10" s="1"/>
  <c r="AT55" i="10" s="1"/>
  <c r="Z58" i="10"/>
  <c r="AR58" i="10" s="1"/>
  <c r="AT58" i="10" s="1"/>
  <c r="X66" i="10"/>
  <c r="Z66" i="10" s="1"/>
  <c r="AR66" i="10" s="1"/>
  <c r="AT66" i="10" s="1"/>
  <c r="X73" i="10"/>
  <c r="Z73" i="10" s="1"/>
  <c r="AR73" i="10" s="1"/>
  <c r="AT73" i="10" s="1"/>
  <c r="X74" i="10"/>
  <c r="Y74" i="10"/>
  <c r="Y75" i="10"/>
  <c r="X75" i="10"/>
  <c r="V78" i="10"/>
  <c r="AK83" i="10"/>
  <c r="AM83" i="10" s="1"/>
  <c r="AQ83" i="10" s="1"/>
  <c r="Y85" i="10"/>
  <c r="Z85" i="10" s="1"/>
  <c r="AR85" i="10" s="1"/>
  <c r="AT85" i="10" s="1"/>
  <c r="Z103" i="10"/>
  <c r="AR103" i="10" s="1"/>
  <c r="AT103" i="10" s="1"/>
  <c r="Z105" i="10"/>
  <c r="AR105" i="10" s="1"/>
  <c r="AT105" i="10" s="1"/>
  <c r="Z113" i="10"/>
  <c r="AR113" i="10" s="1"/>
  <c r="AT113" i="10" s="1"/>
  <c r="X119" i="10"/>
  <c r="Y119" i="10"/>
  <c r="Y120" i="10"/>
  <c r="X120" i="10"/>
  <c r="Z129" i="10"/>
  <c r="AR129" i="10" s="1"/>
  <c r="AT129" i="10" s="1"/>
  <c r="Y132" i="10"/>
  <c r="X132" i="10"/>
  <c r="V95" i="10"/>
  <c r="AK101" i="10"/>
  <c r="AM101" i="10" s="1"/>
  <c r="AQ101" i="10" s="1"/>
  <c r="AK114" i="10"/>
  <c r="AM114" i="10" s="1"/>
  <c r="AQ114" i="10" s="1"/>
  <c r="V115" i="10"/>
  <c r="AK125" i="10"/>
  <c r="AM125" i="10" s="1"/>
  <c r="AQ125" i="10" s="1"/>
  <c r="Z17" i="10"/>
  <c r="AR17" i="10" s="1"/>
  <c r="AT17" i="10" s="1"/>
  <c r="AK17" i="10"/>
  <c r="AM17" i="10" s="1"/>
  <c r="AQ17" i="10" s="1"/>
  <c r="AS17" i="10" s="1"/>
  <c r="Z18" i="10"/>
  <c r="AR18" i="10" s="1"/>
  <c r="AT18" i="10" s="1"/>
  <c r="AK19" i="10"/>
  <c r="AM19" i="10" s="1"/>
  <c r="AQ19" i="10" s="1"/>
  <c r="AS19" i="10" s="1"/>
  <c r="AK22" i="10"/>
  <c r="AK27" i="10"/>
  <c r="AM27" i="10" s="1"/>
  <c r="AQ27" i="10" s="1"/>
  <c r="Z38" i="10"/>
  <c r="AR38" i="10" s="1"/>
  <c r="AT38" i="10" s="1"/>
  <c r="Z45" i="10"/>
  <c r="AR45" i="10" s="1"/>
  <c r="AT45" i="10" s="1"/>
  <c r="V45" i="10"/>
  <c r="AK61" i="10"/>
  <c r="AM61" i="10" s="1"/>
  <c r="AQ61" i="10" s="1"/>
  <c r="AK68" i="10"/>
  <c r="AM68" i="10" s="1"/>
  <c r="AQ68" i="10" s="1"/>
  <c r="AK70" i="10"/>
  <c r="AM70" i="10" s="1"/>
  <c r="AQ70" i="10" s="1"/>
  <c r="AK87" i="10"/>
  <c r="AM87" i="10" s="1"/>
  <c r="AQ87" i="10" s="1"/>
  <c r="Y88" i="10"/>
  <c r="Z88" i="10" s="1"/>
  <c r="AR88" i="10" s="1"/>
  <c r="AT88" i="10" s="1"/>
  <c r="X92" i="10"/>
  <c r="Z92" i="10" s="1"/>
  <c r="AR92" i="10" s="1"/>
  <c r="AT92" i="10" s="1"/>
  <c r="V99" i="10"/>
  <c r="AK100" i="10"/>
  <c r="AM100" i="10" s="1"/>
  <c r="AQ100" i="10" s="1"/>
  <c r="Z122" i="10"/>
  <c r="V126" i="10"/>
  <c r="X131" i="10"/>
  <c r="Z131" i="10" s="1"/>
  <c r="AR131" i="10" s="1"/>
  <c r="AT131" i="10" s="1"/>
  <c r="AK95" i="10"/>
  <c r="AM95" i="10" s="1"/>
  <c r="AQ95" i="10" s="1"/>
  <c r="V16" i="10"/>
  <c r="AK16" i="10"/>
  <c r="AM16" i="10" s="1"/>
  <c r="AQ16" i="10" s="1"/>
  <c r="AK18" i="10"/>
  <c r="AM18" i="10" s="1"/>
  <c r="AQ18" i="10" s="1"/>
  <c r="AS18" i="10" s="1"/>
  <c r="V21" i="10"/>
  <c r="V42" i="10"/>
  <c r="V44" i="10"/>
  <c r="AK48" i="10"/>
  <c r="AM48" i="10" s="1"/>
  <c r="AQ48" i="10" s="1"/>
  <c r="V56" i="10"/>
  <c r="V58" i="10"/>
  <c r="V63" i="10"/>
  <c r="V81" i="10"/>
  <c r="V90" i="10"/>
  <c r="V98" i="10"/>
  <c r="V109" i="10"/>
  <c r="AK124" i="10"/>
  <c r="AM124" i="10" s="1"/>
  <c r="AQ124" i="10" s="1"/>
  <c r="V19" i="10"/>
  <c r="V32" i="10"/>
  <c r="V41" i="10"/>
  <c r="V132" i="10"/>
  <c r="V18" i="10"/>
  <c r="AK21" i="10"/>
  <c r="AM21" i="10" s="1"/>
  <c r="AQ21" i="10" s="1"/>
  <c r="AS21" i="10" s="1"/>
  <c r="V30" i="10"/>
  <c r="V34" i="10"/>
  <c r="V35" i="10"/>
  <c r="V46" i="10"/>
  <c r="V48" i="10"/>
  <c r="V66" i="10"/>
  <c r="AK73" i="10"/>
  <c r="AM73" i="10" s="1"/>
  <c r="AQ73" i="10" s="1"/>
  <c r="V75" i="10"/>
  <c r="V85" i="10"/>
  <c r="AK85" i="10"/>
  <c r="AM85" i="10" s="1"/>
  <c r="AQ85" i="10" s="1"/>
  <c r="V86" i="10"/>
  <c r="V88" i="10"/>
  <c r="AK90" i="10"/>
  <c r="AM90" i="10" s="1"/>
  <c r="AQ90" i="10" s="1"/>
  <c r="V94" i="10"/>
  <c r="AK109" i="10"/>
  <c r="AM109" i="10" s="1"/>
  <c r="AQ109" i="10" s="1"/>
  <c r="V113" i="10"/>
  <c r="AK115" i="10"/>
  <c r="AM115" i="10" s="1"/>
  <c r="AQ115" i="10" s="1"/>
  <c r="V124" i="10"/>
  <c r="AK23" i="10"/>
  <c r="AM23" i="10" s="1"/>
  <c r="AQ23" i="10" s="1"/>
  <c r="V29" i="10"/>
  <c r="V31" i="10"/>
  <c r="AK33" i="10"/>
  <c r="AM33" i="10" s="1"/>
  <c r="AQ33" i="10" s="1"/>
  <c r="V36" i="10"/>
  <c r="AK38" i="10"/>
  <c r="AM38" i="10" s="1"/>
  <c r="AQ38" i="10" s="1"/>
  <c r="AK47" i="10"/>
  <c r="AM47" i="10" s="1"/>
  <c r="AQ47" i="10" s="1"/>
  <c r="V55" i="10"/>
  <c r="AK64" i="10"/>
  <c r="AM64" i="10" s="1"/>
  <c r="AQ64" i="10" s="1"/>
  <c r="V67" i="10"/>
  <c r="V68" i="10"/>
  <c r="V72" i="10"/>
  <c r="V73" i="10"/>
  <c r="V93" i="10"/>
  <c r="AK99" i="10"/>
  <c r="AM99" i="10" s="1"/>
  <c r="AQ99" i="10" s="1"/>
  <c r="V108" i="10"/>
  <c r="AK113" i="10"/>
  <c r="AM113" i="10" s="1"/>
  <c r="AQ113" i="10" s="1"/>
  <c r="V117" i="10"/>
  <c r="AK119" i="10"/>
  <c r="AM119" i="10" s="1"/>
  <c r="AQ119" i="10" s="1"/>
  <c r="V121" i="10"/>
  <c r="AK126" i="10"/>
  <c r="AM126" i="10" s="1"/>
  <c r="AQ126" i="10" s="1"/>
  <c r="AS126" i="10" s="1"/>
  <c r="V128" i="10"/>
  <c r="V69" i="10"/>
  <c r="V70" i="10"/>
  <c r="AK20" i="10"/>
  <c r="AM20" i="10" s="1"/>
  <c r="AQ20" i="10" s="1"/>
  <c r="AK24" i="10"/>
  <c r="AM24" i="10" s="1"/>
  <c r="AQ24" i="10" s="1"/>
  <c r="AK30" i="10"/>
  <c r="AM30" i="10" s="1"/>
  <c r="AQ30" i="10" s="1"/>
  <c r="AS30" i="10" s="1"/>
  <c r="V33" i="10"/>
  <c r="V37" i="10"/>
  <c r="V40" i="10"/>
  <c r="AK44" i="10"/>
  <c r="AM44" i="10" s="1"/>
  <c r="AQ44" i="10" s="1"/>
  <c r="AK45" i="10"/>
  <c r="AM45" i="10" s="1"/>
  <c r="AQ45" i="10" s="1"/>
  <c r="AS45" i="10" s="1"/>
  <c r="V57" i="10"/>
  <c r="AK58" i="10"/>
  <c r="AM58" i="10" s="1"/>
  <c r="AQ58" i="10" s="1"/>
  <c r="AS58" i="10" s="1"/>
  <c r="V61" i="10"/>
  <c r="AK75" i="10"/>
  <c r="AM75" i="10" s="1"/>
  <c r="AQ75" i="10" s="1"/>
  <c r="V79" i="10"/>
  <c r="V80" i="10"/>
  <c r="V87" i="10"/>
  <c r="V112" i="10"/>
  <c r="AK117" i="10"/>
  <c r="AM117" i="10" s="1"/>
  <c r="AQ117" i="10" s="1"/>
  <c r="AK121" i="10"/>
  <c r="AM121" i="10" s="1"/>
  <c r="AQ121" i="10" s="1"/>
  <c r="AK128" i="10"/>
  <c r="AM128" i="10" s="1"/>
  <c r="AQ128" i="10" s="1"/>
  <c r="V131" i="10"/>
  <c r="AK25" i="10"/>
  <c r="AM25" i="10" s="1"/>
  <c r="AQ25" i="10" s="1"/>
  <c r="V25" i="10"/>
  <c r="Y20" i="10"/>
  <c r="Z20" i="10" s="1"/>
  <c r="AR20" i="10" s="1"/>
  <c r="AT20" i="10" s="1"/>
  <c r="Y23" i="10"/>
  <c r="Z23" i="10" s="1"/>
  <c r="AR23" i="10" s="1"/>
  <c r="AT23" i="10" s="1"/>
  <c r="X28" i="10"/>
  <c r="Z40" i="10"/>
  <c r="AR40" i="10" s="1"/>
  <c r="AT40" i="10" s="1"/>
  <c r="X90" i="10"/>
  <c r="Y90" i="10"/>
  <c r="Z90" i="10" s="1"/>
  <c r="AR90" i="10" s="1"/>
  <c r="AT90" i="10" s="1"/>
  <c r="V17" i="10"/>
  <c r="V20" i="10"/>
  <c r="V23" i="10"/>
  <c r="AK29" i="10"/>
  <c r="AM29" i="10" s="1"/>
  <c r="AQ29" i="10" s="1"/>
  <c r="Y33" i="10"/>
  <c r="Z33" i="10" s="1"/>
  <c r="AR33" i="10" s="1"/>
  <c r="AT33" i="10" s="1"/>
  <c r="Y36" i="10"/>
  <c r="Z36" i="10" s="1"/>
  <c r="AR36" i="10" s="1"/>
  <c r="AT36" i="10" s="1"/>
  <c r="X51" i="10"/>
  <c r="Z51" i="10" s="1"/>
  <c r="Y51" i="10"/>
  <c r="V59" i="10"/>
  <c r="AK59" i="10"/>
  <c r="AM59" i="10" s="1"/>
  <c r="AQ59" i="10" s="1"/>
  <c r="X62" i="10"/>
  <c r="Y62" i="10"/>
  <c r="AU89" i="10"/>
  <c r="AK43" i="10"/>
  <c r="AM43" i="10" s="1"/>
  <c r="AQ43" i="10" s="1"/>
  <c r="V43" i="10"/>
  <c r="AU4" i="10"/>
  <c r="V22" i="10"/>
  <c r="V24" i="10"/>
  <c r="AD133" i="10"/>
  <c r="AK35" i="10"/>
  <c r="AM35" i="10" s="1"/>
  <c r="AQ35" i="10" s="1"/>
  <c r="Z39" i="10"/>
  <c r="AR39" i="10" s="1"/>
  <c r="AT39" i="10" s="1"/>
  <c r="AK39" i="10"/>
  <c r="AM39" i="10" s="1"/>
  <c r="AQ39" i="10" s="1"/>
  <c r="V39" i="10"/>
  <c r="X52" i="10"/>
  <c r="Y52" i="10"/>
  <c r="X53" i="10"/>
  <c r="Y53" i="10"/>
  <c r="AK71" i="10"/>
  <c r="AM71" i="10" s="1"/>
  <c r="AQ71" i="10" s="1"/>
  <c r="V71" i="10"/>
  <c r="AG133" i="10"/>
  <c r="X49" i="10"/>
  <c r="Y49" i="10"/>
  <c r="Z49" i="10" s="1"/>
  <c r="AR49" i="10" s="1"/>
  <c r="AT49" i="10" s="1"/>
  <c r="X54" i="10"/>
  <c r="Y54" i="10"/>
  <c r="V60" i="10"/>
  <c r="AK60" i="10"/>
  <c r="AM60" i="10" s="1"/>
  <c r="AQ60" i="10" s="1"/>
  <c r="AK67" i="10"/>
  <c r="AM67" i="10" s="1"/>
  <c r="AQ67" i="10" s="1"/>
  <c r="AK69" i="10"/>
  <c r="AM69" i="10" s="1"/>
  <c r="AQ69" i="10" s="1"/>
  <c r="AK74" i="10"/>
  <c r="AM74" i="10" s="1"/>
  <c r="AQ74" i="10" s="1"/>
  <c r="V74" i="10"/>
  <c r="X76" i="10"/>
  <c r="Y76" i="10"/>
  <c r="X84" i="10"/>
  <c r="Z84" i="10" s="1"/>
  <c r="AR84" i="10" s="1"/>
  <c r="AT84" i="10" s="1"/>
  <c r="V120" i="10"/>
  <c r="AK120" i="10"/>
  <c r="AM120" i="10" s="1"/>
  <c r="AQ120" i="10" s="1"/>
  <c r="V91" i="10"/>
  <c r="AK91" i="10"/>
  <c r="AM91" i="10" s="1"/>
  <c r="AQ91" i="10" s="1"/>
  <c r="T133" i="10"/>
  <c r="AJ133" i="10"/>
  <c r="U133" i="10"/>
  <c r="AK42" i="10"/>
  <c r="AM42" i="10" s="1"/>
  <c r="AQ42" i="10" s="1"/>
  <c r="X50" i="10"/>
  <c r="Y50" i="10"/>
  <c r="AK72" i="10"/>
  <c r="AM72" i="10" s="1"/>
  <c r="AQ72" i="10" s="1"/>
  <c r="X77" i="10"/>
  <c r="Y77" i="10"/>
  <c r="Y94" i="10"/>
  <c r="X94" i="10"/>
  <c r="Z94" i="10" s="1"/>
  <c r="AR94" i="10" s="1"/>
  <c r="AT94" i="10" s="1"/>
  <c r="V52" i="10"/>
  <c r="V53" i="10"/>
  <c r="V54" i="10"/>
  <c r="AK62" i="10"/>
  <c r="AM62" i="10" s="1"/>
  <c r="AQ62" i="10" s="1"/>
  <c r="V62" i="10"/>
  <c r="V76" i="10"/>
  <c r="V77" i="10"/>
  <c r="V84" i="10"/>
  <c r="AK84" i="10"/>
  <c r="AM84" i="10" s="1"/>
  <c r="AQ84" i="10" s="1"/>
  <c r="AS84" i="10" s="1"/>
  <c r="V49" i="10"/>
  <c r="V50" i="10"/>
  <c r="AK51" i="10"/>
  <c r="AM51" i="10" s="1"/>
  <c r="V51" i="10"/>
  <c r="AK52" i="10"/>
  <c r="AM52" i="10" s="1"/>
  <c r="AQ52" i="10" s="1"/>
  <c r="AK53" i="10"/>
  <c r="AM53" i="10" s="1"/>
  <c r="AQ53" i="10" s="1"/>
  <c r="AK54" i="10"/>
  <c r="AM54" i="10" s="1"/>
  <c r="AQ54" i="10" s="1"/>
  <c r="AK55" i="10"/>
  <c r="AM55" i="10" s="1"/>
  <c r="AQ55" i="10" s="1"/>
  <c r="AK56" i="10"/>
  <c r="AM56" i="10" s="1"/>
  <c r="AQ56" i="10" s="1"/>
  <c r="AK57" i="10"/>
  <c r="AM57" i="10" s="1"/>
  <c r="AQ57" i="10" s="1"/>
  <c r="AS57" i="10" s="1"/>
  <c r="AK66" i="10"/>
  <c r="AM66" i="10" s="1"/>
  <c r="AQ66" i="10" s="1"/>
  <c r="AS66" i="10" s="1"/>
  <c r="Z69" i="10"/>
  <c r="AR69" i="10" s="1"/>
  <c r="AT69" i="10" s="1"/>
  <c r="Z70" i="10"/>
  <c r="AR70" i="10" s="1"/>
  <c r="AT70" i="10" s="1"/>
  <c r="Z71" i="10"/>
  <c r="AK76" i="10"/>
  <c r="AM76" i="10" s="1"/>
  <c r="AQ76" i="10" s="1"/>
  <c r="AK77" i="10"/>
  <c r="AM77" i="10" s="1"/>
  <c r="AQ77" i="10" s="1"/>
  <c r="AK78" i="10"/>
  <c r="AM78" i="10" s="1"/>
  <c r="AQ78" i="10" s="1"/>
  <c r="AS78" i="10" s="1"/>
  <c r="AK79" i="10"/>
  <c r="AM79" i="10" s="1"/>
  <c r="AQ79" i="10" s="1"/>
  <c r="AS79" i="10" s="1"/>
  <c r="AK82" i="10"/>
  <c r="AM82" i="10" s="1"/>
  <c r="AQ82" i="10" s="1"/>
  <c r="V82" i="10"/>
  <c r="AK96" i="10"/>
  <c r="AM96" i="10" s="1"/>
  <c r="AQ96" i="10" s="1"/>
  <c r="V96" i="10"/>
  <c r="X121" i="10"/>
  <c r="Y121" i="10"/>
  <c r="V123" i="10"/>
  <c r="AK123" i="10"/>
  <c r="AM123" i="10" s="1"/>
  <c r="AQ123" i="10" s="1"/>
  <c r="AK80" i="10"/>
  <c r="AM80" i="10" s="1"/>
  <c r="AQ80" i="10" s="1"/>
  <c r="AS80" i="10" s="1"/>
  <c r="AK81" i="10"/>
  <c r="AM81" i="10" s="1"/>
  <c r="AQ81" i="10" s="1"/>
  <c r="X100" i="10"/>
  <c r="Y100" i="10"/>
  <c r="AK102" i="10"/>
  <c r="AM102" i="10" s="1"/>
  <c r="AQ102" i="10" s="1"/>
  <c r="V102" i="10"/>
  <c r="V104" i="10"/>
  <c r="AK104" i="10"/>
  <c r="AM104" i="10" s="1"/>
  <c r="AQ104" i="10" s="1"/>
  <c r="X106" i="10"/>
  <c r="Y106" i="10"/>
  <c r="X117" i="10"/>
  <c r="Y117" i="10"/>
  <c r="AK88" i="10"/>
  <c r="AM88" i="10" s="1"/>
  <c r="AQ88" i="10" s="1"/>
  <c r="AS88" i="10" s="1"/>
  <c r="AK92" i="10"/>
  <c r="AM92" i="10" s="1"/>
  <c r="AQ92" i="10" s="1"/>
  <c r="Y97" i="10"/>
  <c r="X97" i="10"/>
  <c r="Y98" i="10"/>
  <c r="X98" i="10"/>
  <c r="X101" i="10"/>
  <c r="Y101" i="10"/>
  <c r="V103" i="10"/>
  <c r="AK103" i="10"/>
  <c r="AM103" i="10" s="1"/>
  <c r="AQ103" i="10" s="1"/>
  <c r="V105" i="10"/>
  <c r="AK105" i="10"/>
  <c r="AM105" i="10" s="1"/>
  <c r="AQ105" i="10" s="1"/>
  <c r="X107" i="10"/>
  <c r="Y107" i="10"/>
  <c r="AK110" i="10"/>
  <c r="AM110" i="10" s="1"/>
  <c r="AQ110" i="10" s="1"/>
  <c r="V110" i="10"/>
  <c r="V92" i="10"/>
  <c r="X93" i="10"/>
  <c r="Z93" i="10" s="1"/>
  <c r="AR93" i="10" s="1"/>
  <c r="AT93" i="10" s="1"/>
  <c r="AK94" i="10"/>
  <c r="AM94" i="10" s="1"/>
  <c r="AQ94" i="10" s="1"/>
  <c r="AS94" i="10" s="1"/>
  <c r="V97" i="10"/>
  <c r="AK98" i="10"/>
  <c r="AM98" i="10" s="1"/>
  <c r="AQ98" i="10" s="1"/>
  <c r="V100" i="10"/>
  <c r="V101" i="10"/>
  <c r="V106" i="10"/>
  <c r="V107" i="10"/>
  <c r="X110" i="10"/>
  <c r="Y110" i="10"/>
  <c r="V116" i="10"/>
  <c r="AK116" i="10"/>
  <c r="AM116" i="10" s="1"/>
  <c r="AQ116" i="10" s="1"/>
  <c r="Z116" i="10"/>
  <c r="AR116" i="10" s="1"/>
  <c r="AT116" i="10" s="1"/>
  <c r="X124" i="10"/>
  <c r="Y124" i="10"/>
  <c r="V127" i="10"/>
  <c r="AK127" i="10"/>
  <c r="AM127" i="10" s="1"/>
  <c r="AQ127" i="10" s="1"/>
  <c r="X128" i="10"/>
  <c r="Y128" i="10"/>
  <c r="AK130" i="10"/>
  <c r="AM130" i="10" s="1"/>
  <c r="AQ130" i="10" s="1"/>
  <c r="V130" i="10"/>
  <c r="V111" i="10"/>
  <c r="AK112" i="10"/>
  <c r="AM112" i="10" s="1"/>
  <c r="AQ112" i="10" s="1"/>
  <c r="V118" i="10"/>
  <c r="V125" i="10"/>
  <c r="AK111" i="10"/>
  <c r="AM111" i="10" s="1"/>
  <c r="AQ111" i="10" s="1"/>
  <c r="V114" i="10"/>
  <c r="AK122" i="10"/>
  <c r="AM122" i="10" s="1"/>
  <c r="V122" i="10"/>
  <c r="AK129" i="10"/>
  <c r="AM129" i="10" s="1"/>
  <c r="AQ129" i="10" s="1"/>
  <c r="AS129" i="10" s="1"/>
  <c r="V129" i="10"/>
  <c r="AK131" i="10"/>
  <c r="AM131" i="10" s="1"/>
  <c r="AQ131" i="10" s="1"/>
  <c r="AR51" i="10" l="1"/>
  <c r="AT51" i="10" s="1"/>
  <c r="AP51" i="10"/>
  <c r="AQ51" i="10" s="1"/>
  <c r="AS51" i="10" s="1"/>
  <c r="AU51" i="10" s="1"/>
  <c r="AS92" i="10"/>
  <c r="AS42" i="10"/>
  <c r="AS60" i="10"/>
  <c r="AS113" i="10"/>
  <c r="AS73" i="10"/>
  <c r="AS83" i="10"/>
  <c r="AU83" i="10" s="1"/>
  <c r="Z130" i="10"/>
  <c r="AR130" i="10" s="1"/>
  <c r="AT130" i="10" s="1"/>
  <c r="Z86" i="10"/>
  <c r="AR86" i="10" s="1"/>
  <c r="AT86" i="10" s="1"/>
  <c r="AQ122" i="10"/>
  <c r="AS102" i="10"/>
  <c r="AS56" i="10"/>
  <c r="AS85" i="10"/>
  <c r="AS63" i="10"/>
  <c r="AR122" i="10"/>
  <c r="AT122" i="10" s="1"/>
  <c r="AO122" i="10"/>
  <c r="AO133" i="10" s="1"/>
  <c r="AS104" i="10"/>
  <c r="AS69" i="10"/>
  <c r="AS39" i="10"/>
  <c r="AM22" i="10"/>
  <c r="AQ22" i="10" s="1"/>
  <c r="AS22" i="10" s="1"/>
  <c r="AU22" i="10" s="1"/>
  <c r="Z64" i="10"/>
  <c r="AR64" i="10" s="1"/>
  <c r="AT64" i="10" s="1"/>
  <c r="Z123" i="10"/>
  <c r="AR123" i="10" s="1"/>
  <c r="AT123" i="10" s="1"/>
  <c r="AS34" i="10"/>
  <c r="Z16" i="10"/>
  <c r="AR16" i="10" s="1"/>
  <c r="AT16" i="10" s="1"/>
  <c r="X133" i="10"/>
  <c r="Y133" i="10"/>
  <c r="AR71" i="10"/>
  <c r="AS133" i="11"/>
  <c r="AU16" i="11"/>
  <c r="AT46" i="10"/>
  <c r="AS46" i="10"/>
  <c r="AU46" i="10" s="1"/>
  <c r="AS131" i="10"/>
  <c r="AS127" i="10"/>
  <c r="AS59" i="10"/>
  <c r="AU59" i="10" s="1"/>
  <c r="AS33" i="10"/>
  <c r="AS61" i="10"/>
  <c r="AS31" i="10"/>
  <c r="AS130" i="10"/>
  <c r="AS103" i="10"/>
  <c r="AS96" i="10"/>
  <c r="AS55" i="10"/>
  <c r="AU55" i="10" s="1"/>
  <c r="AS72" i="10"/>
  <c r="AS67" i="10"/>
  <c r="Z52" i="10"/>
  <c r="AR52" i="10" s="1"/>
  <c r="AT52" i="10" s="1"/>
  <c r="AS44" i="10"/>
  <c r="AU44" i="10" s="1"/>
  <c r="AS99" i="10"/>
  <c r="AU99" i="10" s="1"/>
  <c r="AS47" i="10"/>
  <c r="AU47" i="10" s="1"/>
  <c r="AS115" i="10"/>
  <c r="AS90" i="10"/>
  <c r="AS87" i="10"/>
  <c r="AU87" i="10" s="1"/>
  <c r="AS27" i="10"/>
  <c r="AS125" i="10"/>
  <c r="Z120" i="10"/>
  <c r="AR120" i="10" s="1"/>
  <c r="AT120" i="10" s="1"/>
  <c r="Z48" i="10"/>
  <c r="AR48" i="10" s="1"/>
  <c r="AT48" i="10" s="1"/>
  <c r="AS93" i="10"/>
  <c r="AS32" i="10"/>
  <c r="AS37" i="10"/>
  <c r="AS111" i="10"/>
  <c r="AU111" i="10" s="1"/>
  <c r="AS112" i="10"/>
  <c r="AU112" i="10" s="1"/>
  <c r="AS116" i="10"/>
  <c r="AS81" i="10"/>
  <c r="AS24" i="10"/>
  <c r="AU24" i="10" s="1"/>
  <c r="AS38" i="10"/>
  <c r="AU38" i="10" s="1"/>
  <c r="AS70" i="10"/>
  <c r="AS41" i="10"/>
  <c r="AU41" i="10" s="1"/>
  <c r="AS49" i="10"/>
  <c r="AS86" i="10"/>
  <c r="AS105" i="10"/>
  <c r="AU105" i="10" s="1"/>
  <c r="AS82" i="10"/>
  <c r="AU82" i="10" s="1"/>
  <c r="AS29" i="10"/>
  <c r="AS25" i="10"/>
  <c r="AU25" i="10" s="1"/>
  <c r="AS20" i="10"/>
  <c r="AS64" i="10"/>
  <c r="AS23" i="10"/>
  <c r="AU23" i="10" s="1"/>
  <c r="AS109" i="10"/>
  <c r="AU109" i="10" s="1"/>
  <c r="AS95" i="10"/>
  <c r="AS68" i="10"/>
  <c r="AU68" i="10" s="1"/>
  <c r="AS114" i="10"/>
  <c r="Z74" i="10"/>
  <c r="AR74" i="10" s="1"/>
  <c r="AT74" i="10" s="1"/>
  <c r="AS40" i="10"/>
  <c r="Z108" i="10"/>
  <c r="AR108" i="10" s="1"/>
  <c r="AT108" i="10" s="1"/>
  <c r="AU39" i="10"/>
  <c r="AU45" i="10"/>
  <c r="AU96" i="10"/>
  <c r="AU31" i="10"/>
  <c r="AU58" i="10"/>
  <c r="AU21" i="10"/>
  <c r="AU114" i="10"/>
  <c r="AU18" i="10"/>
  <c r="AU104" i="10"/>
  <c r="AU80" i="10"/>
  <c r="AU27" i="10"/>
  <c r="AU56" i="10"/>
  <c r="Z35" i="10"/>
  <c r="AR35" i="10" s="1"/>
  <c r="AT35" i="10" s="1"/>
  <c r="Z118" i="10"/>
  <c r="AR118" i="10" s="1"/>
  <c r="AT118" i="10" s="1"/>
  <c r="AU19" i="10"/>
  <c r="AU125" i="10"/>
  <c r="AU26" i="10"/>
  <c r="AU88" i="10"/>
  <c r="AU42" i="10"/>
  <c r="Z54" i="10"/>
  <c r="AR54" i="10" s="1"/>
  <c r="AT54" i="10" s="1"/>
  <c r="Z53" i="10"/>
  <c r="AR53" i="10" s="1"/>
  <c r="AT53" i="10" s="1"/>
  <c r="Z62" i="10"/>
  <c r="AR62" i="10" s="1"/>
  <c r="AT62" i="10" s="1"/>
  <c r="AU34" i="10"/>
  <c r="AU113" i="10"/>
  <c r="AU73" i="10"/>
  <c r="Z75" i="10"/>
  <c r="AR75" i="10" s="1"/>
  <c r="AT75" i="10" s="1"/>
  <c r="Z91" i="10"/>
  <c r="AR91" i="10" s="1"/>
  <c r="AT91" i="10" s="1"/>
  <c r="Z43" i="10"/>
  <c r="AR43" i="10" s="1"/>
  <c r="AT43" i="10" s="1"/>
  <c r="Z111" i="10"/>
  <c r="AR111" i="10" s="1"/>
  <c r="AT111" i="10" s="1"/>
  <c r="Z110" i="10"/>
  <c r="AR110" i="10" s="1"/>
  <c r="AT110" i="10" s="1"/>
  <c r="Z101" i="10"/>
  <c r="AR101" i="10" s="1"/>
  <c r="AT101" i="10" s="1"/>
  <c r="Z97" i="10"/>
  <c r="AR97" i="10" s="1"/>
  <c r="AT97" i="10" s="1"/>
  <c r="Z100" i="10"/>
  <c r="AR100" i="10" s="1"/>
  <c r="AT100" i="10" s="1"/>
  <c r="Z121" i="10"/>
  <c r="AR121" i="10" s="1"/>
  <c r="AT121" i="10" s="1"/>
  <c r="AU78" i="10"/>
  <c r="AU66" i="10"/>
  <c r="Z76" i="10"/>
  <c r="AR76" i="10" s="1"/>
  <c r="AT76" i="10" s="1"/>
  <c r="Z119" i="10"/>
  <c r="AR119" i="10" s="1"/>
  <c r="AT119" i="10" s="1"/>
  <c r="AU127" i="10"/>
  <c r="Z77" i="10"/>
  <c r="AR77" i="10" s="1"/>
  <c r="AT77" i="10" s="1"/>
  <c r="AU129" i="10"/>
  <c r="AU130" i="10"/>
  <c r="Z107" i="10"/>
  <c r="AR107" i="10" s="1"/>
  <c r="AT107" i="10" s="1"/>
  <c r="AU92" i="10"/>
  <c r="Z106" i="10"/>
  <c r="AR106" i="10" s="1"/>
  <c r="AT106" i="10" s="1"/>
  <c r="AU102" i="10"/>
  <c r="AU72" i="10"/>
  <c r="Z50" i="10"/>
  <c r="AR50" i="10" s="1"/>
  <c r="AT50" i="10" s="1"/>
  <c r="Z28" i="10"/>
  <c r="AR28" i="10" s="1"/>
  <c r="AT28" i="10" s="1"/>
  <c r="AU61" i="10"/>
  <c r="AU17" i="10"/>
  <c r="Z132" i="10"/>
  <c r="AR132" i="10" s="1"/>
  <c r="AT132" i="10" s="1"/>
  <c r="AU95" i="10"/>
  <c r="V133" i="10"/>
  <c r="AU131" i="10"/>
  <c r="Z128" i="10"/>
  <c r="AR128" i="10" s="1"/>
  <c r="AT128" i="10" s="1"/>
  <c r="Z124" i="10"/>
  <c r="AR124" i="10" s="1"/>
  <c r="AT124" i="10" s="1"/>
  <c r="AU103" i="10"/>
  <c r="Z98" i="10"/>
  <c r="AR98" i="10" s="1"/>
  <c r="AT98" i="10" s="1"/>
  <c r="AU81" i="10"/>
  <c r="AU69" i="10"/>
  <c r="AU57" i="10"/>
  <c r="AU84" i="10"/>
  <c r="AU60" i="10"/>
  <c r="AU40" i="10"/>
  <c r="AU29" i="10"/>
  <c r="AM133" i="10"/>
  <c r="AU94" i="10"/>
  <c r="Z117" i="10"/>
  <c r="AR117" i="10" s="1"/>
  <c r="AT117" i="10" s="1"/>
  <c r="AU79" i="10"/>
  <c r="AU64" i="10"/>
  <c r="AU49" i="10"/>
  <c r="AU30" i="10"/>
  <c r="AK133" i="10"/>
  <c r="AU36" i="10"/>
  <c r="AS91" i="10" l="1"/>
  <c r="Z133" i="10"/>
  <c r="AS100" i="10"/>
  <c r="AS76" i="10"/>
  <c r="AS123" i="10"/>
  <c r="AU123" i="10" s="1"/>
  <c r="AS122" i="10"/>
  <c r="AU122" i="10" s="1"/>
  <c r="AS53" i="10"/>
  <c r="AU53" i="10" s="1"/>
  <c r="AU133" i="11"/>
  <c r="AW16" i="11"/>
  <c r="AW133" i="11" s="1"/>
  <c r="AS16" i="10"/>
  <c r="AU16" i="10" s="1"/>
  <c r="AS28" i="10"/>
  <c r="AS101" i="10"/>
  <c r="AU101" i="10" s="1"/>
  <c r="AT71" i="10"/>
  <c r="AT133" i="10" s="1"/>
  <c r="AR133" i="10"/>
  <c r="AS71" i="10"/>
  <c r="AS107" i="10"/>
  <c r="AS50" i="10"/>
  <c r="AS77" i="10"/>
  <c r="AS132" i="10"/>
  <c r="AS121" i="10"/>
  <c r="AS54" i="10"/>
  <c r="AS119" i="10"/>
  <c r="AS118" i="10"/>
  <c r="AS75" i="10"/>
  <c r="AS52" i="10"/>
  <c r="AU52" i="10" s="1"/>
  <c r="AS108" i="10"/>
  <c r="AU108" i="10" s="1"/>
  <c r="AS74" i="10"/>
  <c r="AU74" i="10" s="1"/>
  <c r="AS43" i="10"/>
  <c r="AU43" i="10" s="1"/>
  <c r="AS120" i="10"/>
  <c r="AU120" i="10" s="1"/>
  <c r="AS48" i="10"/>
  <c r="AU48" i="10" s="1"/>
  <c r="AS106" i="10"/>
  <c r="AS117" i="10"/>
  <c r="AS62" i="10"/>
  <c r="AU62" i="10" s="1"/>
  <c r="AS35" i="10"/>
  <c r="AU35" i="10" s="1"/>
  <c r="AS98" i="10"/>
  <c r="AU98" i="10" s="1"/>
  <c r="AS97" i="10"/>
  <c r="AS128" i="10"/>
  <c r="AS124" i="10"/>
  <c r="AS110" i="10"/>
  <c r="AU110" i="10" s="1"/>
  <c r="AU32" i="10"/>
  <c r="AU93" i="10"/>
  <c r="AU115" i="10"/>
  <c r="AU86" i="10"/>
  <c r="AU77" i="10"/>
  <c r="AU100" i="10"/>
  <c r="AU91" i="10"/>
  <c r="AU106" i="10"/>
  <c r="AU63" i="10"/>
  <c r="AU37" i="10"/>
  <c r="AP133" i="10"/>
  <c r="AU33" i="10"/>
  <c r="AU90" i="10"/>
  <c r="AU116" i="10"/>
  <c r="AU20" i="10"/>
  <c r="AU85" i="10"/>
  <c r="AU126" i="10"/>
  <c r="AU70" i="10"/>
  <c r="AU67" i="10"/>
  <c r="AU54" i="10"/>
  <c r="AU71" i="10" l="1"/>
  <c r="AS133" i="10"/>
  <c r="AQ133" i="10"/>
  <c r="AU121" i="10"/>
  <c r="AU107" i="10"/>
  <c r="AU28" i="10"/>
  <c r="AU97" i="10"/>
  <c r="AU118" i="10"/>
  <c r="AU50" i="10"/>
  <c r="AU117" i="10"/>
  <c r="AU128" i="10"/>
  <c r="AU124" i="10"/>
  <c r="AU76" i="10" l="1"/>
  <c r="AU119" i="10"/>
  <c r="AU75" i="10"/>
  <c r="AU133" i="10" s="1"/>
  <c r="AU132" i="10"/>
  <c r="AG133" i="4" l="1"/>
  <c r="AD133" i="4"/>
  <c r="AA133" i="4"/>
  <c r="Q133" i="4"/>
  <c r="P133" i="4"/>
  <c r="O133" i="4"/>
  <c r="V132" i="4"/>
  <c r="U132" i="4"/>
  <c r="T132" i="4"/>
  <c r="S132" i="4"/>
  <c r="AJ132" i="4" s="1"/>
  <c r="R132" i="4"/>
  <c r="N132" i="4"/>
  <c r="X132" i="4" s="1"/>
  <c r="M132" i="4"/>
  <c r="W132" i="4" s="1"/>
  <c r="U131" i="4"/>
  <c r="T131" i="4"/>
  <c r="AJ131" i="4" s="1"/>
  <c r="AL131" i="4" s="1"/>
  <c r="AP131" i="4" s="1"/>
  <c r="S131" i="4"/>
  <c r="R131" i="4"/>
  <c r="N131" i="4"/>
  <c r="M131" i="4"/>
  <c r="W131" i="4" s="1"/>
  <c r="U130" i="4"/>
  <c r="T130" i="4"/>
  <c r="S130" i="4"/>
  <c r="V130" i="4" s="1"/>
  <c r="R130" i="4"/>
  <c r="N130" i="4"/>
  <c r="X130" i="4" s="1"/>
  <c r="M130" i="4"/>
  <c r="W130" i="4" s="1"/>
  <c r="AF129" i="4"/>
  <c r="U129" i="4"/>
  <c r="T129" i="4"/>
  <c r="S129" i="4"/>
  <c r="AJ129" i="4" s="1"/>
  <c r="AL129" i="4" s="1"/>
  <c r="AP129" i="4" s="1"/>
  <c r="R129" i="4"/>
  <c r="N129" i="4"/>
  <c r="Y129" i="4" s="1"/>
  <c r="M129" i="4"/>
  <c r="W129" i="4" s="1"/>
  <c r="X128" i="4"/>
  <c r="U128" i="4"/>
  <c r="T128" i="4"/>
  <c r="S128" i="4"/>
  <c r="R128" i="4"/>
  <c r="N128" i="4"/>
  <c r="Y128" i="4" s="1"/>
  <c r="M128" i="4"/>
  <c r="W128" i="4" s="1"/>
  <c r="Z128" i="4" s="1"/>
  <c r="AQ128" i="4" s="1"/>
  <c r="U127" i="4"/>
  <c r="T127" i="4"/>
  <c r="S127" i="4"/>
  <c r="R127" i="4"/>
  <c r="N127" i="4"/>
  <c r="Y127" i="4" s="1"/>
  <c r="M127" i="4"/>
  <c r="W127" i="4" s="1"/>
  <c r="X126" i="4"/>
  <c r="U126" i="4"/>
  <c r="T126" i="4"/>
  <c r="S126" i="4"/>
  <c r="R126" i="4"/>
  <c r="N126" i="4"/>
  <c r="Y126" i="4" s="1"/>
  <c r="M126" i="4"/>
  <c r="W126" i="4" s="1"/>
  <c r="V125" i="4"/>
  <c r="U125" i="4"/>
  <c r="T125" i="4"/>
  <c r="S125" i="4"/>
  <c r="R125" i="4"/>
  <c r="N125" i="4"/>
  <c r="Y125" i="4" s="1"/>
  <c r="M125" i="4"/>
  <c r="W125" i="4" s="1"/>
  <c r="U124" i="4"/>
  <c r="T124" i="4"/>
  <c r="S124" i="4"/>
  <c r="R124" i="4"/>
  <c r="N124" i="4"/>
  <c r="M124" i="4"/>
  <c r="W124" i="4" s="1"/>
  <c r="U123" i="4"/>
  <c r="T123" i="4"/>
  <c r="S123" i="4"/>
  <c r="R123" i="4"/>
  <c r="N123" i="4"/>
  <c r="Y123" i="4" s="1"/>
  <c r="M123" i="4"/>
  <c r="W123" i="4" s="1"/>
  <c r="AF122" i="4"/>
  <c r="AC122" i="4"/>
  <c r="U122" i="4"/>
  <c r="T122" i="4"/>
  <c r="S122" i="4"/>
  <c r="R122" i="4"/>
  <c r="N122" i="4"/>
  <c r="Y122" i="4" s="1"/>
  <c r="M122" i="4"/>
  <c r="W122" i="4" s="1"/>
  <c r="U121" i="4"/>
  <c r="T121" i="4"/>
  <c r="S121" i="4"/>
  <c r="R121" i="4"/>
  <c r="N121" i="4"/>
  <c r="M121" i="4"/>
  <c r="W121" i="4" s="1"/>
  <c r="U120" i="4"/>
  <c r="T120" i="4"/>
  <c r="S120" i="4"/>
  <c r="R120" i="4"/>
  <c r="N120" i="4"/>
  <c r="Y120" i="4" s="1"/>
  <c r="M120" i="4"/>
  <c r="W120" i="4" s="1"/>
  <c r="Y119" i="4"/>
  <c r="U119" i="4"/>
  <c r="T119" i="4"/>
  <c r="S119" i="4"/>
  <c r="R119" i="4"/>
  <c r="N119" i="4"/>
  <c r="X119" i="4" s="1"/>
  <c r="M119" i="4"/>
  <c r="W119" i="4" s="1"/>
  <c r="U118" i="4"/>
  <c r="T118" i="4"/>
  <c r="S118" i="4"/>
  <c r="R118" i="4"/>
  <c r="N118" i="4"/>
  <c r="Y118" i="4" s="1"/>
  <c r="M118" i="4"/>
  <c r="W118" i="4" s="1"/>
  <c r="U117" i="4"/>
  <c r="T117" i="4"/>
  <c r="S117" i="4"/>
  <c r="R117" i="4"/>
  <c r="N117" i="4"/>
  <c r="M117" i="4"/>
  <c r="W117" i="4" s="1"/>
  <c r="U116" i="4"/>
  <c r="T116" i="4"/>
  <c r="S116" i="4"/>
  <c r="R116" i="4"/>
  <c r="N116" i="4"/>
  <c r="Y116" i="4" s="1"/>
  <c r="M116" i="4"/>
  <c r="W116" i="4" s="1"/>
  <c r="Y115" i="4"/>
  <c r="U115" i="4"/>
  <c r="T115" i="4"/>
  <c r="S115" i="4"/>
  <c r="AJ115" i="4" s="1"/>
  <c r="AL115" i="4" s="1"/>
  <c r="AP115" i="4" s="1"/>
  <c r="R115" i="4"/>
  <c r="N115" i="4"/>
  <c r="X115" i="4" s="1"/>
  <c r="M115" i="4"/>
  <c r="W115" i="4" s="1"/>
  <c r="W114" i="4"/>
  <c r="U114" i="4"/>
  <c r="T114" i="4"/>
  <c r="S114" i="4"/>
  <c r="R114" i="4"/>
  <c r="N114" i="4"/>
  <c r="Y114" i="4" s="1"/>
  <c r="M114" i="4"/>
  <c r="A114" i="4"/>
  <c r="AJ113" i="4"/>
  <c r="AL113" i="4" s="1"/>
  <c r="AP113" i="4" s="1"/>
  <c r="U113" i="4"/>
  <c r="T113" i="4"/>
  <c r="S113" i="4"/>
  <c r="R113" i="4"/>
  <c r="N113" i="4"/>
  <c r="Y113" i="4" s="1"/>
  <c r="M113" i="4"/>
  <c r="W113" i="4" s="1"/>
  <c r="U112" i="4"/>
  <c r="T112" i="4"/>
  <c r="S112" i="4"/>
  <c r="R112" i="4"/>
  <c r="N112" i="4"/>
  <c r="M112" i="4"/>
  <c r="W112" i="4" s="1"/>
  <c r="A112" i="4"/>
  <c r="U111" i="4"/>
  <c r="T111" i="4"/>
  <c r="S111" i="4"/>
  <c r="R111" i="4"/>
  <c r="N111" i="4"/>
  <c r="M111" i="4"/>
  <c r="W111" i="4" s="1"/>
  <c r="U110" i="4"/>
  <c r="T110" i="4"/>
  <c r="S110" i="4"/>
  <c r="R110" i="4"/>
  <c r="N110" i="4"/>
  <c r="Y110" i="4" s="1"/>
  <c r="M110" i="4"/>
  <c r="W110" i="4" s="1"/>
  <c r="A110" i="4"/>
  <c r="U109" i="4"/>
  <c r="T109" i="4"/>
  <c r="AJ109" i="4" s="1"/>
  <c r="AL109" i="4" s="1"/>
  <c r="AP109" i="4" s="1"/>
  <c r="S109" i="4"/>
  <c r="R109" i="4"/>
  <c r="N109" i="4"/>
  <c r="Y109" i="4" s="1"/>
  <c r="M109" i="4"/>
  <c r="W109" i="4" s="1"/>
  <c r="U108" i="4"/>
  <c r="T108" i="4"/>
  <c r="S108" i="4"/>
  <c r="V108" i="4" s="1"/>
  <c r="R108" i="4"/>
  <c r="N108" i="4"/>
  <c r="Y108" i="4" s="1"/>
  <c r="M108" i="4"/>
  <c r="W108" i="4" s="1"/>
  <c r="A108" i="4"/>
  <c r="U107" i="4"/>
  <c r="T107" i="4"/>
  <c r="S107" i="4"/>
  <c r="R107" i="4"/>
  <c r="N107" i="4"/>
  <c r="X107" i="4" s="1"/>
  <c r="M107" i="4"/>
  <c r="W107" i="4" s="1"/>
  <c r="U106" i="4"/>
  <c r="T106" i="4"/>
  <c r="S106" i="4"/>
  <c r="R106" i="4"/>
  <c r="N106" i="4"/>
  <c r="X106" i="4" s="1"/>
  <c r="M106" i="4"/>
  <c r="W106" i="4" s="1"/>
  <c r="A106" i="4"/>
  <c r="AI105" i="4"/>
  <c r="U105" i="4"/>
  <c r="T105" i="4"/>
  <c r="S105" i="4"/>
  <c r="R105" i="4"/>
  <c r="N105" i="4"/>
  <c r="Y105" i="4" s="1"/>
  <c r="M105" i="4"/>
  <c r="W105" i="4" s="1"/>
  <c r="U104" i="4"/>
  <c r="T104" i="4"/>
  <c r="S104" i="4"/>
  <c r="R104" i="4"/>
  <c r="N104" i="4"/>
  <c r="Y104" i="4" s="1"/>
  <c r="M104" i="4"/>
  <c r="W104" i="4" s="1"/>
  <c r="U103" i="4"/>
  <c r="T103" i="4"/>
  <c r="V103" i="4" s="1"/>
  <c r="S103" i="4"/>
  <c r="R103" i="4"/>
  <c r="N103" i="4"/>
  <c r="Y103" i="4" s="1"/>
  <c r="M103" i="4"/>
  <c r="W103" i="4" s="1"/>
  <c r="AF102" i="4"/>
  <c r="U102" i="4"/>
  <c r="V102" i="4" s="1"/>
  <c r="T102" i="4"/>
  <c r="S102" i="4"/>
  <c r="R102" i="4"/>
  <c r="N102" i="4"/>
  <c r="X102" i="4" s="1"/>
  <c r="M102" i="4"/>
  <c r="W102" i="4" s="1"/>
  <c r="A102" i="4"/>
  <c r="U101" i="4"/>
  <c r="T101" i="4"/>
  <c r="S101" i="4"/>
  <c r="R101" i="4"/>
  <c r="N101" i="4"/>
  <c r="X101" i="4" s="1"/>
  <c r="M101" i="4"/>
  <c r="W101" i="4" s="1"/>
  <c r="U100" i="4"/>
  <c r="T100" i="4"/>
  <c r="S100" i="4"/>
  <c r="R100" i="4"/>
  <c r="N100" i="4"/>
  <c r="X100" i="4" s="1"/>
  <c r="M100" i="4"/>
  <c r="W100" i="4" s="1"/>
  <c r="A100" i="4"/>
  <c r="U99" i="4"/>
  <c r="T99" i="4"/>
  <c r="S99" i="4"/>
  <c r="AJ99" i="4" s="1"/>
  <c r="AL99" i="4" s="1"/>
  <c r="AP99" i="4" s="1"/>
  <c r="R99" i="4"/>
  <c r="N99" i="4"/>
  <c r="M99" i="4"/>
  <c r="W99" i="4" s="1"/>
  <c r="U98" i="4"/>
  <c r="T98" i="4"/>
  <c r="S98" i="4"/>
  <c r="R98" i="4"/>
  <c r="N98" i="4"/>
  <c r="X98" i="4" s="1"/>
  <c r="M98" i="4"/>
  <c r="W98" i="4" s="1"/>
  <c r="A98" i="4"/>
  <c r="W97" i="4"/>
  <c r="U97" i="4"/>
  <c r="T97" i="4"/>
  <c r="S97" i="4"/>
  <c r="R97" i="4"/>
  <c r="N97" i="4"/>
  <c r="M97" i="4"/>
  <c r="S96" i="4"/>
  <c r="AJ96" i="4" s="1"/>
  <c r="AL96" i="4" s="1"/>
  <c r="AP96" i="4" s="1"/>
  <c r="R96" i="4"/>
  <c r="N96" i="4"/>
  <c r="X96" i="4" s="1"/>
  <c r="M96" i="4"/>
  <c r="W96" i="4" s="1"/>
  <c r="A96" i="4"/>
  <c r="W95" i="4"/>
  <c r="U95" i="4"/>
  <c r="T95" i="4"/>
  <c r="S95" i="4"/>
  <c r="AJ95" i="4" s="1"/>
  <c r="AL95" i="4" s="1"/>
  <c r="AP95" i="4" s="1"/>
  <c r="R95" i="4"/>
  <c r="N95" i="4"/>
  <c r="M95" i="4"/>
  <c r="Y94" i="4"/>
  <c r="W94" i="4"/>
  <c r="Z94" i="4" s="1"/>
  <c r="U94" i="4"/>
  <c r="T94" i="4"/>
  <c r="S94" i="4"/>
  <c r="R94" i="4"/>
  <c r="N94" i="4"/>
  <c r="X94" i="4" s="1"/>
  <c r="M94" i="4"/>
  <c r="A94" i="4"/>
  <c r="AJ93" i="4"/>
  <c r="AL93" i="4" s="1"/>
  <c r="AP93" i="4" s="1"/>
  <c r="U93" i="4"/>
  <c r="T93" i="4"/>
  <c r="S93" i="4"/>
  <c r="R93" i="4"/>
  <c r="N93" i="4"/>
  <c r="M93" i="4"/>
  <c r="W93" i="4" s="1"/>
  <c r="AP92" i="4"/>
  <c r="U92" i="4"/>
  <c r="V92" i="4" s="1"/>
  <c r="T92" i="4"/>
  <c r="AJ92" i="4" s="1"/>
  <c r="AL92" i="4" s="1"/>
  <c r="S92" i="4"/>
  <c r="R92" i="4"/>
  <c r="N92" i="4"/>
  <c r="M92" i="4"/>
  <c r="W92" i="4" s="1"/>
  <c r="A92" i="4"/>
  <c r="Y91" i="4"/>
  <c r="W91" i="4"/>
  <c r="U91" i="4"/>
  <c r="T91" i="4"/>
  <c r="S91" i="4"/>
  <c r="R91" i="4"/>
  <c r="N91" i="4"/>
  <c r="X91" i="4" s="1"/>
  <c r="M91" i="4"/>
  <c r="U90" i="4"/>
  <c r="T90" i="4"/>
  <c r="S90" i="4"/>
  <c r="R90" i="4"/>
  <c r="N90" i="4"/>
  <c r="X90" i="4" s="1"/>
  <c r="M90" i="4"/>
  <c r="W90" i="4" s="1"/>
  <c r="A90" i="4"/>
  <c r="S89" i="4"/>
  <c r="R89" i="4"/>
  <c r="M89" i="4"/>
  <c r="W89" i="4" s="1"/>
  <c r="Z89" i="4" s="1"/>
  <c r="U88" i="4"/>
  <c r="T88" i="4"/>
  <c r="S88" i="4"/>
  <c r="R88" i="4"/>
  <c r="N88" i="4"/>
  <c r="M88" i="4"/>
  <c r="W88" i="4" s="1"/>
  <c r="AI87" i="4"/>
  <c r="AF87" i="4"/>
  <c r="U87" i="4"/>
  <c r="T87" i="4"/>
  <c r="S87" i="4"/>
  <c r="R87" i="4"/>
  <c r="N87" i="4"/>
  <c r="Y87" i="4" s="1"/>
  <c r="M87" i="4"/>
  <c r="W87" i="4" s="1"/>
  <c r="U86" i="4"/>
  <c r="T86" i="4"/>
  <c r="S86" i="4"/>
  <c r="R86" i="4"/>
  <c r="N86" i="4"/>
  <c r="Y86" i="4" s="1"/>
  <c r="M86" i="4"/>
  <c r="W86" i="4" s="1"/>
  <c r="A86" i="4"/>
  <c r="U85" i="4"/>
  <c r="T85" i="4"/>
  <c r="S85" i="4"/>
  <c r="R85" i="4"/>
  <c r="N85" i="4"/>
  <c r="Y85" i="4" s="1"/>
  <c r="M85" i="4"/>
  <c r="W85" i="4" s="1"/>
  <c r="U84" i="4"/>
  <c r="T84" i="4"/>
  <c r="S84" i="4"/>
  <c r="R84" i="4"/>
  <c r="N84" i="4"/>
  <c r="Y84" i="4" s="1"/>
  <c r="M84" i="4"/>
  <c r="W84" i="4" s="1"/>
  <c r="Y83" i="4"/>
  <c r="U83" i="4"/>
  <c r="T83" i="4"/>
  <c r="S83" i="4"/>
  <c r="R83" i="4"/>
  <c r="N83" i="4"/>
  <c r="X83" i="4" s="1"/>
  <c r="M83" i="4"/>
  <c r="W83" i="4" s="1"/>
  <c r="Y82" i="4"/>
  <c r="U82" i="4"/>
  <c r="T82" i="4"/>
  <c r="S82" i="4"/>
  <c r="V82" i="4" s="1"/>
  <c r="R82" i="4"/>
  <c r="N82" i="4"/>
  <c r="X82" i="4" s="1"/>
  <c r="M82" i="4"/>
  <c r="W82" i="4" s="1"/>
  <c r="A82" i="4"/>
  <c r="AF81" i="4"/>
  <c r="AC81" i="4"/>
  <c r="U81" i="4"/>
  <c r="T81" i="4"/>
  <c r="S81" i="4"/>
  <c r="R81" i="4"/>
  <c r="N81" i="4"/>
  <c r="M81" i="4"/>
  <c r="W81" i="4" s="1"/>
  <c r="U80" i="4"/>
  <c r="T80" i="4"/>
  <c r="S80" i="4"/>
  <c r="V80" i="4" s="1"/>
  <c r="R80" i="4"/>
  <c r="N80" i="4"/>
  <c r="Y80" i="4" s="1"/>
  <c r="M80" i="4"/>
  <c r="W80" i="4" s="1"/>
  <c r="U79" i="4"/>
  <c r="T79" i="4"/>
  <c r="S79" i="4"/>
  <c r="R79" i="4"/>
  <c r="N79" i="4"/>
  <c r="M79" i="4"/>
  <c r="W79" i="4" s="1"/>
  <c r="U78" i="4"/>
  <c r="T78" i="4"/>
  <c r="S78" i="4"/>
  <c r="R78" i="4"/>
  <c r="N78" i="4"/>
  <c r="M78" i="4"/>
  <c r="W78" i="4" s="1"/>
  <c r="A78" i="4"/>
  <c r="W77" i="4"/>
  <c r="U77" i="4"/>
  <c r="T77" i="4"/>
  <c r="S77" i="4"/>
  <c r="AJ77" i="4" s="1"/>
  <c r="AL77" i="4" s="1"/>
  <c r="AP77" i="4" s="1"/>
  <c r="R77" i="4"/>
  <c r="N77" i="4"/>
  <c r="M77" i="4"/>
  <c r="U76" i="4"/>
  <c r="T76" i="4"/>
  <c r="S76" i="4"/>
  <c r="AJ76" i="4" s="1"/>
  <c r="AL76" i="4" s="1"/>
  <c r="AP76" i="4" s="1"/>
  <c r="R76" i="4"/>
  <c r="N76" i="4"/>
  <c r="Y76" i="4" s="1"/>
  <c r="M76" i="4"/>
  <c r="W76" i="4" s="1"/>
  <c r="A76" i="4"/>
  <c r="U75" i="4"/>
  <c r="T75" i="4"/>
  <c r="S75" i="4"/>
  <c r="R75" i="4"/>
  <c r="N75" i="4"/>
  <c r="Y75" i="4" s="1"/>
  <c r="M75" i="4"/>
  <c r="W75" i="4" s="1"/>
  <c r="AI74" i="4"/>
  <c r="U74" i="4"/>
  <c r="T74" i="4"/>
  <c r="S74" i="4"/>
  <c r="R74" i="4"/>
  <c r="N74" i="4"/>
  <c r="M74" i="4"/>
  <c r="W74" i="4" s="1"/>
  <c r="A74" i="4"/>
  <c r="U73" i="4"/>
  <c r="T73" i="4"/>
  <c r="S73" i="4"/>
  <c r="R73" i="4"/>
  <c r="N73" i="4"/>
  <c r="M73" i="4"/>
  <c r="W73" i="4" s="1"/>
  <c r="U72" i="4"/>
  <c r="T72" i="4"/>
  <c r="S72" i="4"/>
  <c r="R72" i="4"/>
  <c r="N72" i="4"/>
  <c r="M72" i="4"/>
  <c r="W72" i="4" s="1"/>
  <c r="AI71" i="4"/>
  <c r="U71" i="4"/>
  <c r="T71" i="4"/>
  <c r="S71" i="4"/>
  <c r="R71" i="4"/>
  <c r="N71" i="4"/>
  <c r="X71" i="4" s="1"/>
  <c r="M71" i="4"/>
  <c r="W71" i="4" s="1"/>
  <c r="U70" i="4"/>
  <c r="T70" i="4"/>
  <c r="S70" i="4"/>
  <c r="R70" i="4"/>
  <c r="N70" i="4"/>
  <c r="X70" i="4" s="1"/>
  <c r="M70" i="4"/>
  <c r="W70" i="4" s="1"/>
  <c r="U69" i="4"/>
  <c r="T69" i="4"/>
  <c r="S69" i="4"/>
  <c r="R69" i="4"/>
  <c r="N69" i="4"/>
  <c r="X69" i="4" s="1"/>
  <c r="M69" i="4"/>
  <c r="W69" i="4" s="1"/>
  <c r="U68" i="4"/>
  <c r="T68" i="4"/>
  <c r="S68" i="4"/>
  <c r="R68" i="4"/>
  <c r="N68" i="4"/>
  <c r="X68" i="4" s="1"/>
  <c r="M68" i="4"/>
  <c r="W68" i="4" s="1"/>
  <c r="U67" i="4"/>
  <c r="V67" i="4" s="1"/>
  <c r="T67" i="4"/>
  <c r="AJ67" i="4" s="1"/>
  <c r="AL67" i="4" s="1"/>
  <c r="AP67" i="4" s="1"/>
  <c r="S67" i="4"/>
  <c r="R67" i="4"/>
  <c r="N67" i="4"/>
  <c r="M67" i="4"/>
  <c r="W67" i="4" s="1"/>
  <c r="A67" i="4"/>
  <c r="Y66" i="4"/>
  <c r="W66" i="4"/>
  <c r="U66" i="4"/>
  <c r="T66" i="4"/>
  <c r="S66" i="4"/>
  <c r="R66" i="4"/>
  <c r="N66" i="4"/>
  <c r="X66" i="4" s="1"/>
  <c r="M66" i="4"/>
  <c r="S65" i="4"/>
  <c r="R65" i="4"/>
  <c r="N65" i="4"/>
  <c r="M65" i="4"/>
  <c r="W65" i="4" s="1"/>
  <c r="Z65" i="4" s="1"/>
  <c r="AQ65" i="4" s="1"/>
  <c r="A65" i="4"/>
  <c r="V64" i="4"/>
  <c r="U64" i="4"/>
  <c r="T64" i="4"/>
  <c r="S64" i="4"/>
  <c r="R64" i="4"/>
  <c r="N64" i="4"/>
  <c r="M64" i="4"/>
  <c r="W64" i="4" s="1"/>
  <c r="U63" i="4"/>
  <c r="T63" i="4"/>
  <c r="S63" i="4"/>
  <c r="R63" i="4"/>
  <c r="N63" i="4"/>
  <c r="M63" i="4"/>
  <c r="W63" i="4" s="1"/>
  <c r="AI62" i="4"/>
  <c r="W62" i="4"/>
  <c r="U62" i="4"/>
  <c r="T62" i="4"/>
  <c r="S62" i="4"/>
  <c r="R62" i="4"/>
  <c r="N62" i="4"/>
  <c r="X62" i="4" s="1"/>
  <c r="M62" i="4"/>
  <c r="AI61" i="4"/>
  <c r="AF61" i="4"/>
  <c r="AC61" i="4"/>
  <c r="U61" i="4"/>
  <c r="T61" i="4"/>
  <c r="S61" i="4"/>
  <c r="R61" i="4"/>
  <c r="N61" i="4"/>
  <c r="M61" i="4"/>
  <c r="W61" i="4" s="1"/>
  <c r="A61" i="4"/>
  <c r="U60" i="4"/>
  <c r="T60" i="4"/>
  <c r="S60" i="4"/>
  <c r="R60" i="4"/>
  <c r="N60" i="4"/>
  <c r="M60" i="4"/>
  <c r="W60" i="4" s="1"/>
  <c r="U59" i="4"/>
  <c r="T59" i="4"/>
  <c r="S59" i="4"/>
  <c r="R59" i="4"/>
  <c r="N59" i="4"/>
  <c r="Y59" i="4" s="1"/>
  <c r="M59" i="4"/>
  <c r="W59" i="4" s="1"/>
  <c r="A59" i="4"/>
  <c r="U58" i="4"/>
  <c r="T58" i="4"/>
  <c r="V58" i="4" s="1"/>
  <c r="S58" i="4"/>
  <c r="R58" i="4"/>
  <c r="N58" i="4"/>
  <c r="Y58" i="4" s="1"/>
  <c r="M58" i="4"/>
  <c r="W58" i="4" s="1"/>
  <c r="Y57" i="4"/>
  <c r="X57" i="4"/>
  <c r="U57" i="4"/>
  <c r="T57" i="4"/>
  <c r="S57" i="4"/>
  <c r="R57" i="4"/>
  <c r="M57" i="4"/>
  <c r="W57" i="4" s="1"/>
  <c r="A57" i="4"/>
  <c r="U56" i="4"/>
  <c r="T56" i="4"/>
  <c r="S56" i="4"/>
  <c r="R56" i="4"/>
  <c r="N56" i="4"/>
  <c r="M56" i="4"/>
  <c r="W56" i="4" s="1"/>
  <c r="U55" i="4"/>
  <c r="T55" i="4"/>
  <c r="S55" i="4"/>
  <c r="R55" i="4"/>
  <c r="N55" i="4"/>
  <c r="X55" i="4" s="1"/>
  <c r="M55" i="4"/>
  <c r="W55" i="4" s="1"/>
  <c r="A55" i="4"/>
  <c r="W54" i="4"/>
  <c r="U54" i="4"/>
  <c r="T54" i="4"/>
  <c r="S54" i="4"/>
  <c r="AJ54" i="4" s="1"/>
  <c r="AL54" i="4" s="1"/>
  <c r="AP54" i="4" s="1"/>
  <c r="R54" i="4"/>
  <c r="N54" i="4"/>
  <c r="M54" i="4"/>
  <c r="U53" i="4"/>
  <c r="T53" i="4"/>
  <c r="S53" i="4"/>
  <c r="R53" i="4"/>
  <c r="N53" i="4"/>
  <c r="M53" i="4"/>
  <c r="W53" i="4" s="1"/>
  <c r="U52" i="4"/>
  <c r="T52" i="4"/>
  <c r="S52" i="4"/>
  <c r="AJ52" i="4" s="1"/>
  <c r="AL52" i="4" s="1"/>
  <c r="AP52" i="4" s="1"/>
  <c r="R52" i="4"/>
  <c r="N52" i="4"/>
  <c r="M52" i="4"/>
  <c r="W52" i="4" s="1"/>
  <c r="AI51" i="4"/>
  <c r="AF51" i="4"/>
  <c r="AC51" i="4"/>
  <c r="W51" i="4"/>
  <c r="U51" i="4"/>
  <c r="T51" i="4"/>
  <c r="S51" i="4"/>
  <c r="R51" i="4"/>
  <c r="N51" i="4"/>
  <c r="M51" i="4"/>
  <c r="U50" i="4"/>
  <c r="T50" i="4"/>
  <c r="S50" i="4"/>
  <c r="R50" i="4"/>
  <c r="N50" i="4"/>
  <c r="M50" i="4"/>
  <c r="W50" i="4" s="1"/>
  <c r="U49" i="4"/>
  <c r="T49" i="4"/>
  <c r="S49" i="4"/>
  <c r="AJ49" i="4" s="1"/>
  <c r="AL49" i="4" s="1"/>
  <c r="AP49" i="4" s="1"/>
  <c r="R49" i="4"/>
  <c r="N49" i="4"/>
  <c r="X49" i="4" s="1"/>
  <c r="M49" i="4"/>
  <c r="W49" i="4" s="1"/>
  <c r="A49" i="4"/>
  <c r="U48" i="4"/>
  <c r="T48" i="4"/>
  <c r="S48" i="4"/>
  <c r="R48" i="4"/>
  <c r="N48" i="4"/>
  <c r="X48" i="4" s="1"/>
  <c r="M48" i="4"/>
  <c r="W48" i="4" s="1"/>
  <c r="Y47" i="4"/>
  <c r="U47" i="4"/>
  <c r="T47" i="4"/>
  <c r="S47" i="4"/>
  <c r="R47" i="4"/>
  <c r="N47" i="4"/>
  <c r="X47" i="4" s="1"/>
  <c r="M47" i="4"/>
  <c r="W47" i="4" s="1"/>
  <c r="U46" i="4"/>
  <c r="T46" i="4"/>
  <c r="S46" i="4"/>
  <c r="R46" i="4"/>
  <c r="N46" i="4"/>
  <c r="X46" i="4" s="1"/>
  <c r="M46" i="4"/>
  <c r="W46" i="4" s="1"/>
  <c r="U45" i="4"/>
  <c r="T45" i="4"/>
  <c r="S45" i="4"/>
  <c r="R45" i="4"/>
  <c r="N45" i="4"/>
  <c r="X45" i="4" s="1"/>
  <c r="M45" i="4"/>
  <c r="W45" i="4" s="1"/>
  <c r="U44" i="4"/>
  <c r="T44" i="4"/>
  <c r="S44" i="4"/>
  <c r="R44" i="4"/>
  <c r="N44" i="4"/>
  <c r="X44" i="4" s="1"/>
  <c r="M44" i="4"/>
  <c r="W44" i="4" s="1"/>
  <c r="Y43" i="4"/>
  <c r="U43" i="4"/>
  <c r="T43" i="4"/>
  <c r="S43" i="4"/>
  <c r="R43" i="4"/>
  <c r="N43" i="4"/>
  <c r="X43" i="4" s="1"/>
  <c r="M43" i="4"/>
  <c r="W43" i="4" s="1"/>
  <c r="U42" i="4"/>
  <c r="T42" i="4"/>
  <c r="S42" i="4"/>
  <c r="R42" i="4"/>
  <c r="N42" i="4"/>
  <c r="X42" i="4" s="1"/>
  <c r="M42" i="4"/>
  <c r="W42" i="4" s="1"/>
  <c r="U41" i="4"/>
  <c r="T41" i="4"/>
  <c r="S41" i="4"/>
  <c r="R41" i="4"/>
  <c r="N41" i="4"/>
  <c r="X41" i="4" s="1"/>
  <c r="M41" i="4"/>
  <c r="W41" i="4" s="1"/>
  <c r="U40" i="4"/>
  <c r="T40" i="4"/>
  <c r="S40" i="4"/>
  <c r="R40" i="4"/>
  <c r="N40" i="4"/>
  <c r="X40" i="4" s="1"/>
  <c r="M40" i="4"/>
  <c r="W40" i="4" s="1"/>
  <c r="A40" i="4"/>
  <c r="U39" i="4"/>
  <c r="T39" i="4"/>
  <c r="S39" i="4"/>
  <c r="AJ39" i="4" s="1"/>
  <c r="AL39" i="4" s="1"/>
  <c r="AP39" i="4" s="1"/>
  <c r="R39" i="4"/>
  <c r="N39" i="4"/>
  <c r="M39" i="4"/>
  <c r="W39" i="4" s="1"/>
  <c r="W38" i="4"/>
  <c r="U38" i="4"/>
  <c r="T38" i="4"/>
  <c r="S38" i="4"/>
  <c r="AJ38" i="4" s="1"/>
  <c r="AL38" i="4" s="1"/>
  <c r="AP38" i="4" s="1"/>
  <c r="R38" i="4"/>
  <c r="N38" i="4"/>
  <c r="M38" i="4"/>
  <c r="U37" i="4"/>
  <c r="T37" i="4"/>
  <c r="S37" i="4"/>
  <c r="R37" i="4"/>
  <c r="N37" i="4"/>
  <c r="M37" i="4"/>
  <c r="W37" i="4" s="1"/>
  <c r="AI36" i="4"/>
  <c r="AF36" i="4"/>
  <c r="AC36" i="4"/>
  <c r="U36" i="4"/>
  <c r="T36" i="4"/>
  <c r="S36" i="4"/>
  <c r="R36" i="4"/>
  <c r="N36" i="4"/>
  <c r="M36" i="4"/>
  <c r="W36" i="4" s="1"/>
  <c r="A36" i="4"/>
  <c r="X35" i="4"/>
  <c r="V35" i="4"/>
  <c r="U35" i="4"/>
  <c r="T35" i="4"/>
  <c r="S35" i="4"/>
  <c r="AJ35" i="4" s="1"/>
  <c r="AL35" i="4" s="1"/>
  <c r="AP35" i="4" s="1"/>
  <c r="R35" i="4"/>
  <c r="N35" i="4"/>
  <c r="Y35" i="4" s="1"/>
  <c r="M35" i="4"/>
  <c r="W35" i="4" s="1"/>
  <c r="U34" i="4"/>
  <c r="T34" i="4"/>
  <c r="S34" i="4"/>
  <c r="R34" i="4"/>
  <c r="N34" i="4"/>
  <c r="X34" i="4" s="1"/>
  <c r="M34" i="4"/>
  <c r="W34" i="4" s="1"/>
  <c r="A34" i="4"/>
  <c r="U33" i="4"/>
  <c r="T33" i="4"/>
  <c r="S33" i="4"/>
  <c r="R33" i="4"/>
  <c r="N33" i="4"/>
  <c r="M33" i="4"/>
  <c r="W33" i="4" s="1"/>
  <c r="X32" i="4"/>
  <c r="U32" i="4"/>
  <c r="T32" i="4"/>
  <c r="S32" i="4"/>
  <c r="R32" i="4"/>
  <c r="N32" i="4"/>
  <c r="Y32" i="4" s="1"/>
  <c r="M32" i="4"/>
  <c r="W32" i="4" s="1"/>
  <c r="AP31" i="4"/>
  <c r="X31" i="4"/>
  <c r="U31" i="4"/>
  <c r="T31" i="4"/>
  <c r="S31" i="4"/>
  <c r="R31" i="4"/>
  <c r="N31" i="4"/>
  <c r="Y31" i="4" s="1"/>
  <c r="M31" i="4"/>
  <c r="W31" i="4" s="1"/>
  <c r="U30" i="4"/>
  <c r="T30" i="4"/>
  <c r="S30" i="4"/>
  <c r="R30" i="4"/>
  <c r="N30" i="4"/>
  <c r="M30" i="4"/>
  <c r="W30" i="4" s="1"/>
  <c r="U29" i="4"/>
  <c r="T29" i="4"/>
  <c r="S29" i="4"/>
  <c r="R29" i="4"/>
  <c r="N29" i="4"/>
  <c r="Y29" i="4" s="1"/>
  <c r="M29" i="4"/>
  <c r="W29" i="4" s="1"/>
  <c r="A29" i="4"/>
  <c r="S28" i="4"/>
  <c r="AJ28" i="4" s="1"/>
  <c r="AL28" i="4" s="1"/>
  <c r="AP28" i="4" s="1"/>
  <c r="R28" i="4"/>
  <c r="N28" i="4"/>
  <c r="Y28" i="4" s="1"/>
  <c r="M28" i="4"/>
  <c r="W28" i="4" s="1"/>
  <c r="AI27" i="4"/>
  <c r="AF27" i="4"/>
  <c r="AC27" i="4"/>
  <c r="U27" i="4"/>
  <c r="T27" i="4"/>
  <c r="S27" i="4"/>
  <c r="V27" i="4" s="1"/>
  <c r="R27" i="4"/>
  <c r="N27" i="4"/>
  <c r="Y27" i="4" s="1"/>
  <c r="M27" i="4"/>
  <c r="W27" i="4" s="1"/>
  <c r="AF26" i="4"/>
  <c r="AC26" i="4"/>
  <c r="U26" i="4"/>
  <c r="T26" i="4"/>
  <c r="S26" i="4"/>
  <c r="R26" i="4"/>
  <c r="N26" i="4"/>
  <c r="Y26" i="4" s="1"/>
  <c r="M26" i="4"/>
  <c r="W26" i="4" s="1"/>
  <c r="AI25" i="4"/>
  <c r="AF25" i="4"/>
  <c r="AC25" i="4"/>
  <c r="W25" i="4"/>
  <c r="U25" i="4"/>
  <c r="T25" i="4"/>
  <c r="S25" i="4"/>
  <c r="AJ25" i="4" s="1"/>
  <c r="AL25" i="4" s="1"/>
  <c r="R25" i="4"/>
  <c r="N25" i="4"/>
  <c r="Y25" i="4" s="1"/>
  <c r="M25" i="4"/>
  <c r="A25" i="4"/>
  <c r="U24" i="4"/>
  <c r="T24" i="4"/>
  <c r="S24" i="4"/>
  <c r="R24" i="4"/>
  <c r="N24" i="4"/>
  <c r="Y24" i="4" s="1"/>
  <c r="M24" i="4"/>
  <c r="W24" i="4" s="1"/>
  <c r="U23" i="4"/>
  <c r="T23" i="4"/>
  <c r="S23" i="4"/>
  <c r="AJ23" i="4" s="1"/>
  <c r="AL23" i="4" s="1"/>
  <c r="AP23" i="4" s="1"/>
  <c r="R23" i="4"/>
  <c r="N23" i="4"/>
  <c r="X23" i="4" s="1"/>
  <c r="M23" i="4"/>
  <c r="W23" i="4" s="1"/>
  <c r="A23" i="4"/>
  <c r="U22" i="4"/>
  <c r="T22" i="4"/>
  <c r="V22" i="4" s="1"/>
  <c r="S22" i="4"/>
  <c r="R22" i="4"/>
  <c r="N22" i="4"/>
  <c r="X22" i="4" s="1"/>
  <c r="M22" i="4"/>
  <c r="W22" i="4" s="1"/>
  <c r="AF21" i="4"/>
  <c r="U21" i="4"/>
  <c r="T21" i="4"/>
  <c r="S21" i="4"/>
  <c r="R21" i="4"/>
  <c r="N21" i="4"/>
  <c r="Y21" i="4" s="1"/>
  <c r="M21" i="4"/>
  <c r="W21" i="4" s="1"/>
  <c r="A21" i="4"/>
  <c r="U20" i="4"/>
  <c r="T20" i="4"/>
  <c r="S20" i="4"/>
  <c r="R20" i="4"/>
  <c r="N20" i="4"/>
  <c r="Y20" i="4" s="1"/>
  <c r="M20" i="4"/>
  <c r="W20" i="4" s="1"/>
  <c r="U19" i="4"/>
  <c r="T19" i="4"/>
  <c r="S19" i="4"/>
  <c r="AJ19" i="4" s="1"/>
  <c r="AL19" i="4" s="1"/>
  <c r="AP19" i="4" s="1"/>
  <c r="R19" i="4"/>
  <c r="N19" i="4"/>
  <c r="X19" i="4" s="1"/>
  <c r="M19" i="4"/>
  <c r="W19" i="4" s="1"/>
  <c r="A19" i="4"/>
  <c r="Y18" i="4"/>
  <c r="U18" i="4"/>
  <c r="T18" i="4"/>
  <c r="S18" i="4"/>
  <c r="AJ18" i="4" s="1"/>
  <c r="AL18" i="4" s="1"/>
  <c r="AP18" i="4" s="1"/>
  <c r="R18" i="4"/>
  <c r="N18" i="4"/>
  <c r="X18" i="4" s="1"/>
  <c r="M18" i="4"/>
  <c r="W18" i="4" s="1"/>
  <c r="W17" i="4"/>
  <c r="U17" i="4"/>
  <c r="T17" i="4"/>
  <c r="S17" i="4"/>
  <c r="V17" i="4" s="1"/>
  <c r="R17" i="4"/>
  <c r="N17" i="4"/>
  <c r="Y17" i="4" s="1"/>
  <c r="M17" i="4"/>
  <c r="A17" i="4"/>
  <c r="X16" i="4"/>
  <c r="U16" i="4"/>
  <c r="T16" i="4"/>
  <c r="S16" i="4"/>
  <c r="R16" i="4"/>
  <c r="N16" i="4"/>
  <c r="Y16" i="4" s="1"/>
  <c r="M16" i="4"/>
  <c r="W16" i="4" s="1"/>
  <c r="AM15" i="4"/>
  <c r="AN15" i="4" s="1"/>
  <c r="AO15" i="4" s="1"/>
  <c r="AP15" i="4" s="1"/>
  <c r="AS15" i="4" s="1"/>
  <c r="AH15" i="4"/>
  <c r="AI15" i="4" s="1"/>
  <c r="AJ15" i="4" s="1"/>
  <c r="AK15" i="4" s="1"/>
  <c r="AB15" i="4"/>
  <c r="AC15" i="4" s="1"/>
  <c r="AD15" i="4" s="1"/>
  <c r="AE15" i="4" s="1"/>
  <c r="AF15" i="4" s="1"/>
  <c r="W15" i="4"/>
  <c r="X15" i="4" s="1"/>
  <c r="Y15" i="4" s="1"/>
  <c r="Z15" i="4" s="1"/>
  <c r="O15" i="4"/>
  <c r="P15" i="4" s="1"/>
  <c r="Q15" i="4" s="1"/>
  <c r="R15" i="4" s="1"/>
  <c r="S15" i="4" s="1"/>
  <c r="T15" i="4" s="1"/>
  <c r="H15" i="4"/>
  <c r="B15" i="4"/>
  <c r="C15" i="4" s="1"/>
  <c r="F15" i="4" s="1"/>
  <c r="AT5" i="4"/>
  <c r="AS4" i="4"/>
  <c r="AR4" i="4"/>
  <c r="AT3" i="4"/>
  <c r="AT2" i="4"/>
  <c r="Y46" i="4" l="1"/>
  <c r="X75" i="4"/>
  <c r="X76" i="4"/>
  <c r="X85" i="4"/>
  <c r="V109" i="4"/>
  <c r="V112" i="4"/>
  <c r="X20" i="4"/>
  <c r="AP25" i="4"/>
  <c r="V28" i="4"/>
  <c r="Y41" i="4"/>
  <c r="Z41" i="4" s="1"/>
  <c r="Y45" i="4"/>
  <c r="X58" i="4"/>
  <c r="Z58" i="4" s="1"/>
  <c r="X59" i="4"/>
  <c r="Y62" i="4"/>
  <c r="Z62" i="4" s="1"/>
  <c r="X84" i="4"/>
  <c r="AJ85" i="4"/>
  <c r="AL85" i="4" s="1"/>
  <c r="AP85" i="4" s="1"/>
  <c r="V86" i="4"/>
  <c r="V90" i="4"/>
  <c r="V96" i="4"/>
  <c r="AJ97" i="4"/>
  <c r="AL97" i="4" s="1"/>
  <c r="AP97" i="4" s="1"/>
  <c r="Y100" i="4"/>
  <c r="Y102" i="4"/>
  <c r="Z102" i="4" s="1"/>
  <c r="AR102" i="4" s="1"/>
  <c r="V104" i="4"/>
  <c r="Y107" i="4"/>
  <c r="AJ119" i="4"/>
  <c r="AL119" i="4" s="1"/>
  <c r="AP119" i="4" s="1"/>
  <c r="AJ125" i="4"/>
  <c r="AL125" i="4" s="1"/>
  <c r="AP125" i="4" s="1"/>
  <c r="AL132" i="4"/>
  <c r="AP132" i="4" s="1"/>
  <c r="Z59" i="4"/>
  <c r="Z84" i="4"/>
  <c r="AQ84" i="4" s="1"/>
  <c r="X24" i="4"/>
  <c r="Y42" i="4"/>
  <c r="Y55" i="4"/>
  <c r="V63" i="4"/>
  <c r="Y90" i="4"/>
  <c r="Y101" i="4"/>
  <c r="V18" i="4"/>
  <c r="V21" i="4"/>
  <c r="AJ22" i="4"/>
  <c r="AL22" i="4" s="1"/>
  <c r="AP22" i="4" s="1"/>
  <c r="Y22" i="4"/>
  <c r="X28" i="4"/>
  <c r="X29" i="4"/>
  <c r="Z29" i="4" s="1"/>
  <c r="AJ30" i="4"/>
  <c r="AL30" i="4" s="1"/>
  <c r="AP30" i="4" s="1"/>
  <c r="AJ36" i="4"/>
  <c r="AL36" i="4" s="1"/>
  <c r="AJ37" i="4"/>
  <c r="AL37" i="4" s="1"/>
  <c r="AP37" i="4" s="1"/>
  <c r="Y40" i="4"/>
  <c r="Z40" i="4" s="1"/>
  <c r="Y44" i="4"/>
  <c r="Y48" i="4"/>
  <c r="Y49" i="4"/>
  <c r="AJ53" i="4"/>
  <c r="AL53" i="4" s="1"/>
  <c r="AP53" i="4" s="1"/>
  <c r="Z55" i="4"/>
  <c r="AJ69" i="4"/>
  <c r="AL69" i="4" s="1"/>
  <c r="AP69" i="4" s="1"/>
  <c r="V72" i="4"/>
  <c r="AJ74" i="4"/>
  <c r="AL74" i="4" s="1"/>
  <c r="AP74" i="4" s="1"/>
  <c r="Y106" i="4"/>
  <c r="AJ107" i="4"/>
  <c r="AL107" i="4" s="1"/>
  <c r="AP107" i="4" s="1"/>
  <c r="AJ108" i="4"/>
  <c r="AL108" i="4" s="1"/>
  <c r="AP108" i="4" s="1"/>
  <c r="X108" i="4"/>
  <c r="Z108" i="4" s="1"/>
  <c r="V118" i="4"/>
  <c r="V123" i="4"/>
  <c r="Y63" i="4"/>
  <c r="X63" i="4"/>
  <c r="X92" i="4"/>
  <c r="Y92" i="4"/>
  <c r="X117" i="4"/>
  <c r="Y117" i="4"/>
  <c r="Y81" i="4"/>
  <c r="X81" i="4"/>
  <c r="Z81" i="4" s="1"/>
  <c r="AQ81" i="4" s="1"/>
  <c r="X87" i="4"/>
  <c r="AJ90" i="4"/>
  <c r="AL90" i="4" s="1"/>
  <c r="AP90" i="4" s="1"/>
  <c r="Y19" i="4"/>
  <c r="AF133" i="4"/>
  <c r="Y23" i="4"/>
  <c r="Z23" i="4" s="1"/>
  <c r="AC133" i="4"/>
  <c r="AJ31" i="4"/>
  <c r="V31" i="4"/>
  <c r="V34" i="4"/>
  <c r="X50" i="4"/>
  <c r="Y50" i="4"/>
  <c r="Z50" i="4" s="1"/>
  <c r="V60" i="4"/>
  <c r="Y61" i="4"/>
  <c r="X61" i="4"/>
  <c r="Z61" i="4" s="1"/>
  <c r="X67" i="4"/>
  <c r="Z67" i="4" s="1"/>
  <c r="Y67" i="4"/>
  <c r="Y72" i="4"/>
  <c r="Z72" i="4" s="1"/>
  <c r="X72" i="4"/>
  <c r="V85" i="4"/>
  <c r="V87" i="4"/>
  <c r="Z90" i="4"/>
  <c r="Y112" i="4"/>
  <c r="X112" i="4"/>
  <c r="Z112" i="4" s="1"/>
  <c r="AR112" i="4" s="1"/>
  <c r="V113" i="4"/>
  <c r="X121" i="4"/>
  <c r="Y121" i="4"/>
  <c r="AJ127" i="4"/>
  <c r="AL127" i="4" s="1"/>
  <c r="AP127" i="4" s="1"/>
  <c r="V127" i="4"/>
  <c r="Y73" i="4"/>
  <c r="Z73" i="4" s="1"/>
  <c r="AQ73" i="4" s="1"/>
  <c r="X73" i="4"/>
  <c r="Z19" i="4"/>
  <c r="AS19" i="4" s="1"/>
  <c r="X51" i="4"/>
  <c r="Y51" i="4"/>
  <c r="Y79" i="4"/>
  <c r="X79" i="4"/>
  <c r="Y88" i="4"/>
  <c r="X88" i="4"/>
  <c r="Z105" i="4"/>
  <c r="AS105" i="4" s="1"/>
  <c r="Y131" i="4"/>
  <c r="X131" i="4"/>
  <c r="AJ17" i="4"/>
  <c r="AL17" i="4" s="1"/>
  <c r="AP17" i="4" s="1"/>
  <c r="AJ27" i="4"/>
  <c r="AL27" i="4" s="1"/>
  <c r="AP27" i="4" s="1"/>
  <c r="V49" i="4"/>
  <c r="AJ56" i="4"/>
  <c r="AL56" i="4" s="1"/>
  <c r="AP56" i="4" s="1"/>
  <c r="Y60" i="4"/>
  <c r="X60" i="4"/>
  <c r="Z60" i="4" s="1"/>
  <c r="Y64" i="4"/>
  <c r="X64" i="4"/>
  <c r="AJ68" i="4"/>
  <c r="AL68" i="4" s="1"/>
  <c r="AP68" i="4" s="1"/>
  <c r="AJ70" i="4"/>
  <c r="AL70" i="4" s="1"/>
  <c r="AP70" i="4" s="1"/>
  <c r="V73" i="4"/>
  <c r="V77" i="4"/>
  <c r="X78" i="4"/>
  <c r="Y78" i="4"/>
  <c r="Z82" i="4"/>
  <c r="AQ82" i="4" s="1"/>
  <c r="V84" i="4"/>
  <c r="AJ84" i="4"/>
  <c r="AL84" i="4" s="1"/>
  <c r="AP84" i="4" s="1"/>
  <c r="AR84" i="4" s="1"/>
  <c r="Z87" i="4"/>
  <c r="V88" i="4"/>
  <c r="Y124" i="4"/>
  <c r="X124" i="4"/>
  <c r="Z124" i="4" s="1"/>
  <c r="Y96" i="4"/>
  <c r="Z18" i="4"/>
  <c r="AS18" i="4" s="1"/>
  <c r="Z20" i="4"/>
  <c r="AS20" i="4" s="1"/>
  <c r="AJ20" i="4"/>
  <c r="AL20" i="4" s="1"/>
  <c r="AP20" i="4" s="1"/>
  <c r="AJ21" i="4"/>
  <c r="AL21" i="4" s="1"/>
  <c r="AP21" i="4" s="1"/>
  <c r="Z22" i="4"/>
  <c r="AR22" i="4" s="1"/>
  <c r="Z24" i="4"/>
  <c r="AS24" i="4" s="1"/>
  <c r="AJ24" i="4"/>
  <c r="AL24" i="4" s="1"/>
  <c r="AP24" i="4" s="1"/>
  <c r="Z32" i="4"/>
  <c r="V33" i="4"/>
  <c r="Z35" i="4"/>
  <c r="AR35" i="4" s="1"/>
  <c r="Z49" i="4"/>
  <c r="V50" i="4"/>
  <c r="Z57" i="4"/>
  <c r="AQ57" i="4" s="1"/>
  <c r="AJ63" i="4"/>
  <c r="AL63" i="4" s="1"/>
  <c r="AP63" i="4" s="1"/>
  <c r="AJ64" i="4"/>
  <c r="AL64" i="4" s="1"/>
  <c r="AP64" i="4" s="1"/>
  <c r="Z83" i="4"/>
  <c r="AS83" i="4" s="1"/>
  <c r="V83" i="4"/>
  <c r="AJ102" i="4"/>
  <c r="AL102" i="4" s="1"/>
  <c r="AP102" i="4" s="1"/>
  <c r="X103" i="4"/>
  <c r="Z103" i="4" s="1"/>
  <c r="X104" i="4"/>
  <c r="Z104" i="4" s="1"/>
  <c r="X105" i="4"/>
  <c r="AJ112" i="4"/>
  <c r="AL112" i="4" s="1"/>
  <c r="AP112" i="4" s="1"/>
  <c r="AJ117" i="4"/>
  <c r="AL117" i="4" s="1"/>
  <c r="AP117" i="4" s="1"/>
  <c r="AJ121" i="4"/>
  <c r="AL121" i="4" s="1"/>
  <c r="AP121" i="4" s="1"/>
  <c r="AJ123" i="4"/>
  <c r="AL123" i="4" s="1"/>
  <c r="AP123" i="4" s="1"/>
  <c r="V129" i="4"/>
  <c r="AT4" i="4"/>
  <c r="T133" i="4"/>
  <c r="AJ26" i="4"/>
  <c r="AL26" i="4" s="1"/>
  <c r="AP26" i="4" s="1"/>
  <c r="AJ29" i="4"/>
  <c r="AL29" i="4" s="1"/>
  <c r="AP29" i="4" s="1"/>
  <c r="V30" i="4"/>
  <c r="AJ34" i="4"/>
  <c r="AL34" i="4" s="1"/>
  <c r="AP34" i="4" s="1"/>
  <c r="AP36" i="4"/>
  <c r="Z63" i="4"/>
  <c r="AS63" i="4" s="1"/>
  <c r="V76" i="4"/>
  <c r="AJ80" i="4"/>
  <c r="AL80" i="4" s="1"/>
  <c r="AP80" i="4" s="1"/>
  <c r="AJ86" i="4"/>
  <c r="AL86" i="4" s="1"/>
  <c r="AP86" i="4" s="1"/>
  <c r="AJ87" i="4"/>
  <c r="AL87" i="4" s="1"/>
  <c r="AP87" i="4" s="1"/>
  <c r="AJ88" i="4"/>
  <c r="AL88" i="4" s="1"/>
  <c r="AP88" i="4" s="1"/>
  <c r="Z92" i="4"/>
  <c r="AQ92" i="4" s="1"/>
  <c r="Y98" i="4"/>
  <c r="Z98" i="4" s="1"/>
  <c r="AJ103" i="4"/>
  <c r="AL103" i="4" s="1"/>
  <c r="AP103" i="4" s="1"/>
  <c r="AJ111" i="4"/>
  <c r="AL111" i="4" s="1"/>
  <c r="AP111" i="4" s="1"/>
  <c r="V116" i="4"/>
  <c r="V120" i="4"/>
  <c r="AJ130" i="4"/>
  <c r="AL130" i="4" s="1"/>
  <c r="AP130" i="4" s="1"/>
  <c r="AS84" i="4"/>
  <c r="AQ18" i="4"/>
  <c r="AS32" i="4"/>
  <c r="AQ32" i="4"/>
  <c r="AS55" i="4"/>
  <c r="AQ55" i="4"/>
  <c r="Z16" i="4"/>
  <c r="W133" i="4"/>
  <c r="AQ59" i="4"/>
  <c r="AS59" i="4"/>
  <c r="AR20" i="4"/>
  <c r="AS22" i="4"/>
  <c r="AQ22" i="4"/>
  <c r="X39" i="4"/>
  <c r="Z39" i="4" s="1"/>
  <c r="Y39" i="4"/>
  <c r="Y30" i="4"/>
  <c r="X30" i="4"/>
  <c r="Y33" i="4"/>
  <c r="X33" i="4"/>
  <c r="X38" i="4"/>
  <c r="Y38" i="4"/>
  <c r="AJ40" i="4"/>
  <c r="AL40" i="4" s="1"/>
  <c r="AP40" i="4" s="1"/>
  <c r="V40" i="4"/>
  <c r="V42" i="4"/>
  <c r="AJ42" i="4"/>
  <c r="AL42" i="4" s="1"/>
  <c r="AP42" i="4" s="1"/>
  <c r="V44" i="4"/>
  <c r="AJ44" i="4"/>
  <c r="AL44" i="4" s="1"/>
  <c r="AP44" i="4" s="1"/>
  <c r="V46" i="4"/>
  <c r="AJ46" i="4"/>
  <c r="AL46" i="4" s="1"/>
  <c r="AP46" i="4" s="1"/>
  <c r="V48" i="4"/>
  <c r="AJ48" i="4"/>
  <c r="AL48" i="4" s="1"/>
  <c r="AP48" i="4" s="1"/>
  <c r="AQ49" i="4"/>
  <c r="AS49" i="4"/>
  <c r="AJ51" i="4"/>
  <c r="AL51" i="4" s="1"/>
  <c r="V51" i="4"/>
  <c r="X53" i="4"/>
  <c r="Y53" i="4"/>
  <c r="V66" i="4"/>
  <c r="AJ66" i="4"/>
  <c r="AL66" i="4" s="1"/>
  <c r="AP66" i="4" s="1"/>
  <c r="V75" i="4"/>
  <c r="AJ75" i="4"/>
  <c r="AL75" i="4" s="1"/>
  <c r="AP75" i="4" s="1"/>
  <c r="AQ83" i="4"/>
  <c r="Z118" i="4"/>
  <c r="S133" i="4"/>
  <c r="V16" i="4"/>
  <c r="V20" i="4"/>
  <c r="V24" i="4"/>
  <c r="V26" i="4"/>
  <c r="V29" i="4"/>
  <c r="Z31" i="4"/>
  <c r="Y36" i="4"/>
  <c r="X36" i="4"/>
  <c r="Z43" i="4"/>
  <c r="Z45" i="4"/>
  <c r="Z47" i="4"/>
  <c r="AR49" i="4"/>
  <c r="X54" i="4"/>
  <c r="Y54" i="4"/>
  <c r="AJ60" i="4"/>
  <c r="AL60" i="4" s="1"/>
  <c r="AP60" i="4" s="1"/>
  <c r="AS94" i="4"/>
  <c r="AQ94" i="4"/>
  <c r="AJ16" i="4"/>
  <c r="AL16" i="4" s="1"/>
  <c r="AR31" i="4"/>
  <c r="X37" i="4"/>
  <c r="Y37" i="4"/>
  <c r="V41" i="4"/>
  <c r="AJ41" i="4"/>
  <c r="AL41" i="4" s="1"/>
  <c r="AP41" i="4" s="1"/>
  <c r="V43" i="4"/>
  <c r="AJ43" i="4"/>
  <c r="AL43" i="4" s="1"/>
  <c r="AP43" i="4" s="1"/>
  <c r="V45" i="4"/>
  <c r="AJ45" i="4"/>
  <c r="AL45" i="4" s="1"/>
  <c r="AP45" i="4" s="1"/>
  <c r="V47" i="4"/>
  <c r="AJ47" i="4"/>
  <c r="AL47" i="4" s="1"/>
  <c r="AP47" i="4" s="1"/>
  <c r="AR47" i="4" s="1"/>
  <c r="AJ55" i="4"/>
  <c r="AL55" i="4" s="1"/>
  <c r="AP55" i="4" s="1"/>
  <c r="AR55" i="4" s="1"/>
  <c r="V55" i="4"/>
  <c r="X56" i="4"/>
  <c r="Z56" i="4" s="1"/>
  <c r="Y56" i="4"/>
  <c r="X111" i="4"/>
  <c r="Y111" i="4"/>
  <c r="X17" i="4"/>
  <c r="Z17" i="4" s="1"/>
  <c r="V19" i="4"/>
  <c r="X21" i="4"/>
  <c r="Z21" i="4" s="1"/>
  <c r="V23" i="4"/>
  <c r="X25" i="4"/>
  <c r="Z25" i="4" s="1"/>
  <c r="Z28" i="4"/>
  <c r="AJ32" i="4"/>
  <c r="AL32" i="4" s="1"/>
  <c r="AP32" i="4" s="1"/>
  <c r="AR32" i="4" s="1"/>
  <c r="AT32" i="4" s="1"/>
  <c r="Y34" i="4"/>
  <c r="Z34" i="4" s="1"/>
  <c r="Z42" i="4"/>
  <c r="Z44" i="4"/>
  <c r="Z46" i="4"/>
  <c r="Z48" i="4"/>
  <c r="AJ50" i="4"/>
  <c r="AL50" i="4" s="1"/>
  <c r="AP50" i="4" s="1"/>
  <c r="X52" i="4"/>
  <c r="Y52" i="4"/>
  <c r="V59" i="4"/>
  <c r="AJ59" i="4"/>
  <c r="AL59" i="4" s="1"/>
  <c r="AP59" i="4" s="1"/>
  <c r="AR59" i="4" s="1"/>
  <c r="AT59" i="4" s="1"/>
  <c r="V61" i="4"/>
  <c r="AJ61" i="4"/>
  <c r="AL61" i="4" s="1"/>
  <c r="AP61" i="4" s="1"/>
  <c r="AS90" i="4"/>
  <c r="AQ90" i="4"/>
  <c r="V62" i="4"/>
  <c r="AJ62" i="4"/>
  <c r="AL62" i="4" s="1"/>
  <c r="AP62" i="4" s="1"/>
  <c r="Y74" i="4"/>
  <c r="X74" i="4"/>
  <c r="X99" i="4"/>
  <c r="Z99" i="4" s="1"/>
  <c r="Y99" i="4"/>
  <c r="U133" i="4"/>
  <c r="V25" i="4"/>
  <c r="AI133" i="4"/>
  <c r="X26" i="4"/>
  <c r="Z26" i="4" s="1"/>
  <c r="AR26" i="4" s="1"/>
  <c r="X27" i="4"/>
  <c r="Z27" i="4" s="1"/>
  <c r="AR27" i="4" s="1"/>
  <c r="AJ33" i="4"/>
  <c r="AL33" i="4" s="1"/>
  <c r="AP33" i="4" s="1"/>
  <c r="V36" i="4"/>
  <c r="V37" i="4"/>
  <c r="V38" i="4"/>
  <c r="V39" i="4"/>
  <c r="V56" i="4"/>
  <c r="AJ57" i="4"/>
  <c r="AL57" i="4" s="1"/>
  <c r="AP57" i="4" s="1"/>
  <c r="V57" i="4"/>
  <c r="AJ65" i="4"/>
  <c r="AL65" i="4" s="1"/>
  <c r="AP65" i="4" s="1"/>
  <c r="AR65" i="4" s="1"/>
  <c r="AT65" i="4" s="1"/>
  <c r="V65" i="4"/>
  <c r="V91" i="4"/>
  <c r="AJ91" i="4"/>
  <c r="AL91" i="4" s="1"/>
  <c r="AP91" i="4" s="1"/>
  <c r="V110" i="4"/>
  <c r="AJ110" i="4"/>
  <c r="AL110" i="4" s="1"/>
  <c r="AP110" i="4" s="1"/>
  <c r="V114" i="4"/>
  <c r="AJ114" i="4"/>
  <c r="AL114" i="4" s="1"/>
  <c r="AP114" i="4" s="1"/>
  <c r="Z76" i="4"/>
  <c r="AS89" i="4"/>
  <c r="AQ89" i="4"/>
  <c r="X93" i="4"/>
  <c r="Y93" i="4"/>
  <c r="R133" i="4"/>
  <c r="V32" i="4"/>
  <c r="V52" i="4"/>
  <c r="V53" i="4"/>
  <c r="V54" i="4"/>
  <c r="AJ58" i="4"/>
  <c r="AL58" i="4" s="1"/>
  <c r="AP58" i="4" s="1"/>
  <c r="Z66" i="4"/>
  <c r="V68" i="4"/>
  <c r="Y68" i="4"/>
  <c r="Z68" i="4" s="1"/>
  <c r="V69" i="4"/>
  <c r="Y69" i="4"/>
  <c r="Z69" i="4" s="1"/>
  <c r="V70" i="4"/>
  <c r="Y70" i="4"/>
  <c r="Z70" i="4" s="1"/>
  <c r="AR70" i="4" s="1"/>
  <c r="AJ71" i="4"/>
  <c r="AL71" i="4" s="1"/>
  <c r="AP71" i="4" s="1"/>
  <c r="V71" i="4"/>
  <c r="Y71" i="4"/>
  <c r="Z71" i="4" s="1"/>
  <c r="AJ72" i="4"/>
  <c r="AL72" i="4" s="1"/>
  <c r="AP72" i="4" s="1"/>
  <c r="AJ73" i="4"/>
  <c r="AL73" i="4" s="1"/>
  <c r="AP73" i="4" s="1"/>
  <c r="V74" i="4"/>
  <c r="V78" i="4"/>
  <c r="AJ78" i="4"/>
  <c r="AL78" i="4" s="1"/>
  <c r="AP78" i="4" s="1"/>
  <c r="AJ82" i="4"/>
  <c r="AL82" i="4" s="1"/>
  <c r="AP82" i="4" s="1"/>
  <c r="AR82" i="4" s="1"/>
  <c r="AT82" i="4" s="1"/>
  <c r="AJ98" i="4"/>
  <c r="AL98" i="4" s="1"/>
  <c r="AP98" i="4" s="1"/>
  <c r="V98" i="4"/>
  <c r="Z100" i="4"/>
  <c r="AJ100" i="4"/>
  <c r="AL100" i="4" s="1"/>
  <c r="AP100" i="4" s="1"/>
  <c r="V100" i="4"/>
  <c r="V101" i="4"/>
  <c r="AJ101" i="4"/>
  <c r="AL101" i="4" s="1"/>
  <c r="AP101" i="4" s="1"/>
  <c r="Z106" i="4"/>
  <c r="Z85" i="4"/>
  <c r="AR85" i="4" s="1"/>
  <c r="AR90" i="4"/>
  <c r="AT90" i="4" s="1"/>
  <c r="Z96" i="4"/>
  <c r="AR96" i="4" s="1"/>
  <c r="AJ105" i="4"/>
  <c r="AL105" i="4" s="1"/>
  <c r="AP105" i="4" s="1"/>
  <c r="V105" i="4"/>
  <c r="AJ106" i="4"/>
  <c r="AL106" i="4" s="1"/>
  <c r="AP106" i="4" s="1"/>
  <c r="AR106" i="4" s="1"/>
  <c r="V106" i="4"/>
  <c r="AJ118" i="4"/>
  <c r="AL118" i="4" s="1"/>
  <c r="AP118" i="4" s="1"/>
  <c r="AJ122" i="4"/>
  <c r="AL122" i="4" s="1"/>
  <c r="AP122" i="4" s="1"/>
  <c r="V122" i="4"/>
  <c r="Z75" i="4"/>
  <c r="Y77" i="4"/>
  <c r="X77" i="4"/>
  <c r="Z77" i="4" s="1"/>
  <c r="AJ79" i="4"/>
  <c r="AL79" i="4" s="1"/>
  <c r="AP79" i="4" s="1"/>
  <c r="V81" i="4"/>
  <c r="Z88" i="4"/>
  <c r="V89" i="4"/>
  <c r="AJ89" i="4"/>
  <c r="AL89" i="4" s="1"/>
  <c r="AP89" i="4" s="1"/>
  <c r="AR89" i="4" s="1"/>
  <c r="AJ94" i="4"/>
  <c r="AL94" i="4" s="1"/>
  <c r="AP94" i="4" s="1"/>
  <c r="AR94" i="4" s="1"/>
  <c r="V94" i="4"/>
  <c r="X95" i="4"/>
  <c r="Z95" i="4" s="1"/>
  <c r="Y95" i="4"/>
  <c r="X97" i="4"/>
  <c r="Y97" i="4"/>
  <c r="Z101" i="4"/>
  <c r="AJ104" i="4"/>
  <c r="AL104" i="4" s="1"/>
  <c r="AP104" i="4" s="1"/>
  <c r="AS128" i="4"/>
  <c r="V79" i="4"/>
  <c r="X80" i="4"/>
  <c r="Z80" i="4" s="1"/>
  <c r="X86" i="4"/>
  <c r="Z86" i="4" s="1"/>
  <c r="Z93" i="4"/>
  <c r="V95" i="4"/>
  <c r="V99" i="4"/>
  <c r="Z126" i="4"/>
  <c r="AJ81" i="4"/>
  <c r="AL81" i="4" s="1"/>
  <c r="AP81" i="4" s="1"/>
  <c r="AJ83" i="4"/>
  <c r="AL83" i="4" s="1"/>
  <c r="AP83" i="4" s="1"/>
  <c r="Z91" i="4"/>
  <c r="V93" i="4"/>
  <c r="V97" i="4"/>
  <c r="AJ116" i="4"/>
  <c r="AL116" i="4" s="1"/>
  <c r="AP116" i="4" s="1"/>
  <c r="AJ120" i="4"/>
  <c r="AL120" i="4" s="1"/>
  <c r="AP120" i="4" s="1"/>
  <c r="Z107" i="4"/>
  <c r="Z115" i="4"/>
  <c r="Z117" i="4"/>
  <c r="V117" i="4"/>
  <c r="Z119" i="4"/>
  <c r="AR119" i="4" s="1"/>
  <c r="Z121" i="4"/>
  <c r="AJ124" i="4"/>
  <c r="AL124" i="4" s="1"/>
  <c r="AP124" i="4" s="1"/>
  <c r="AJ126" i="4"/>
  <c r="AL126" i="4" s="1"/>
  <c r="AP126" i="4" s="1"/>
  <c r="AR126" i="4" s="1"/>
  <c r="AJ128" i="4"/>
  <c r="AL128" i="4" s="1"/>
  <c r="AP128" i="4" s="1"/>
  <c r="AR128" i="4" s="1"/>
  <c r="Y130" i="4"/>
  <c r="Z130" i="4" s="1"/>
  <c r="V131" i="4"/>
  <c r="Y132" i="4"/>
  <c r="Z132" i="4" s="1"/>
  <c r="V107" i="4"/>
  <c r="X109" i="4"/>
  <c r="Z109" i="4" s="1"/>
  <c r="X110" i="4"/>
  <c r="Z110" i="4" s="1"/>
  <c r="V111" i="4"/>
  <c r="X113" i="4"/>
  <c r="Z113" i="4" s="1"/>
  <c r="X114" i="4"/>
  <c r="Z114" i="4" s="1"/>
  <c r="V115" i="4"/>
  <c r="X116" i="4"/>
  <c r="Z116" i="4" s="1"/>
  <c r="X118" i="4"/>
  <c r="V119" i="4"/>
  <c r="X120" i="4"/>
  <c r="Z120" i="4" s="1"/>
  <c r="V121" i="4"/>
  <c r="X122" i="4"/>
  <c r="Z122" i="4" s="1"/>
  <c r="AN122" i="4" s="1"/>
  <c r="AN133" i="4" s="1"/>
  <c r="X123" i="4"/>
  <c r="Z123" i="4" s="1"/>
  <c r="AR123" i="4" s="1"/>
  <c r="V124" i="4"/>
  <c r="X125" i="4"/>
  <c r="Z125" i="4" s="1"/>
  <c r="V126" i="4"/>
  <c r="X127" i="4"/>
  <c r="Z127" i="4" s="1"/>
  <c r="V128" i="4"/>
  <c r="X129" i="4"/>
  <c r="Z129" i="4" s="1"/>
  <c r="AS98" i="4" l="1"/>
  <c r="AQ98" i="4"/>
  <c r="AS62" i="4"/>
  <c r="AQ62" i="4"/>
  <c r="AQ72" i="4"/>
  <c r="AS72" i="4"/>
  <c r="AS58" i="4"/>
  <c r="AQ58" i="4"/>
  <c r="AQ61" i="4"/>
  <c r="AS61" i="4"/>
  <c r="AQ40" i="4"/>
  <c r="AS40" i="4"/>
  <c r="AT40" i="4" s="1"/>
  <c r="AS29" i="4"/>
  <c r="AQ29" i="4"/>
  <c r="AR40" i="4"/>
  <c r="AT19" i="4"/>
  <c r="AR57" i="4"/>
  <c r="AR62" i="4"/>
  <c r="AR61" i="4"/>
  <c r="AT61" i="4" s="1"/>
  <c r="AR41" i="4"/>
  <c r="AT41" i="4" s="1"/>
  <c r="Z54" i="4"/>
  <c r="AR54" i="4" s="1"/>
  <c r="Z53" i="4"/>
  <c r="AR42" i="4"/>
  <c r="Z38" i="4"/>
  <c r="AS38" i="4" s="1"/>
  <c r="AQ24" i="4"/>
  <c r="AT22" i="4"/>
  <c r="AR19" i="4"/>
  <c r="AR18" i="4"/>
  <c r="AT18" i="4" s="1"/>
  <c r="AR58" i="4"/>
  <c r="AQ20" i="4"/>
  <c r="AR80" i="4"/>
  <c r="AR29" i="4"/>
  <c r="AT29" i="4" s="1"/>
  <c r="AR100" i="4"/>
  <c r="AR72" i="4"/>
  <c r="AR91" i="4"/>
  <c r="Z74" i="4"/>
  <c r="AQ74" i="4" s="1"/>
  <c r="AQ105" i="4"/>
  <c r="AS16" i="4"/>
  <c r="AQ16" i="4"/>
  <c r="Z64" i="4"/>
  <c r="AR64" i="4" s="1"/>
  <c r="Z131" i="4"/>
  <c r="Z79" i="4"/>
  <c r="Z51" i="4"/>
  <c r="AO51" i="4" s="1"/>
  <c r="AS23" i="4"/>
  <c r="AR23" i="4"/>
  <c r="AQ23" i="4"/>
  <c r="AQ64" i="4"/>
  <c r="AQ104" i="4"/>
  <c r="AS104" i="4"/>
  <c r="AS60" i="4"/>
  <c r="AQ60" i="4"/>
  <c r="AR67" i="4"/>
  <c r="AS67" i="4"/>
  <c r="AT67" i="4" s="1"/>
  <c r="AQ67" i="4"/>
  <c r="AQ131" i="4"/>
  <c r="AS131" i="4"/>
  <c r="AR131" i="4"/>
  <c r="AT131" i="4" s="1"/>
  <c r="AS103" i="4"/>
  <c r="AQ103" i="4"/>
  <c r="AR122" i="4"/>
  <c r="AR101" i="4"/>
  <c r="AR63" i="4"/>
  <c r="AT63" i="4" s="1"/>
  <c r="AR46" i="4"/>
  <c r="AS35" i="4"/>
  <c r="AT35" i="4" s="1"/>
  <c r="Z78" i="4"/>
  <c r="AR78" i="4" s="1"/>
  <c r="Z97" i="4"/>
  <c r="AQ97" i="4" s="1"/>
  <c r="AR105" i="4"/>
  <c r="AT105" i="4" s="1"/>
  <c r="AR87" i="4"/>
  <c r="AR92" i="4"/>
  <c r="AT92" i="4" s="1"/>
  <c r="AT72" i="4"/>
  <c r="AS92" i="4"/>
  <c r="Z52" i="4"/>
  <c r="AS52" i="4" s="1"/>
  <c r="AQ63" i="4"/>
  <c r="AT55" i="4"/>
  <c r="AT49" i="4"/>
  <c r="AS73" i="4"/>
  <c r="AQ19" i="4"/>
  <c r="AQ35" i="4"/>
  <c r="AS57" i="4"/>
  <c r="AT57" i="4" s="1"/>
  <c r="AR103" i="4"/>
  <c r="AQ87" i="4"/>
  <c r="AS87" i="4"/>
  <c r="AR124" i="4"/>
  <c r="AR73" i="4"/>
  <c r="AT58" i="4"/>
  <c r="Z111" i="4"/>
  <c r="AS111" i="4" s="1"/>
  <c r="AR45" i="4"/>
  <c r="AR83" i="4"/>
  <c r="AT83" i="4" s="1"/>
  <c r="AR104" i="4"/>
  <c r="AT89" i="4"/>
  <c r="AR98" i="4"/>
  <c r="AT98" i="4" s="1"/>
  <c r="X133" i="4"/>
  <c r="AR43" i="4"/>
  <c r="Z37" i="4"/>
  <c r="AS37" i="4" s="1"/>
  <c r="AR60" i="4"/>
  <c r="Z36" i="4"/>
  <c r="AR36" i="4" s="1"/>
  <c r="AQ102" i="4"/>
  <c r="AS102" i="4"/>
  <c r="AT102" i="4" s="1"/>
  <c r="AR24" i="4"/>
  <c r="AT24" i="4" s="1"/>
  <c r="AS120" i="4"/>
  <c r="AQ120" i="4"/>
  <c r="AS110" i="4"/>
  <c r="AQ110" i="4"/>
  <c r="AQ21" i="4"/>
  <c r="AR21" i="4"/>
  <c r="AT21" i="4" s="1"/>
  <c r="AQ111" i="4"/>
  <c r="AQ53" i="4"/>
  <c r="AS53" i="4"/>
  <c r="AR53" i="4"/>
  <c r="AR38" i="4"/>
  <c r="AS114" i="4"/>
  <c r="AQ114" i="4"/>
  <c r="AS97" i="4"/>
  <c r="AR97" i="4"/>
  <c r="AT97" i="4" s="1"/>
  <c r="AQ68" i="4"/>
  <c r="AS68" i="4"/>
  <c r="AR68" i="4"/>
  <c r="AT54" i="4"/>
  <c r="AQ37" i="4"/>
  <c r="AS116" i="4"/>
  <c r="AQ116" i="4"/>
  <c r="AS132" i="4"/>
  <c r="AQ132" i="4"/>
  <c r="AR132" i="4"/>
  <c r="AQ95" i="4"/>
  <c r="AS95" i="4"/>
  <c r="AR95" i="4"/>
  <c r="AS69" i="4"/>
  <c r="AQ69" i="4"/>
  <c r="AR69" i="4"/>
  <c r="AS34" i="4"/>
  <c r="AQ34" i="4"/>
  <c r="AR34" i="4"/>
  <c r="AQ39" i="4"/>
  <c r="AS39" i="4"/>
  <c r="AR39" i="4"/>
  <c r="AT39" i="4" s="1"/>
  <c r="AS125" i="4"/>
  <c r="AQ125" i="4"/>
  <c r="AR120" i="4"/>
  <c r="AQ108" i="4"/>
  <c r="AS108" i="4"/>
  <c r="AQ126" i="4"/>
  <c r="AS126" i="4"/>
  <c r="AT126" i="4" s="1"/>
  <c r="AS93" i="4"/>
  <c r="AQ93" i="4"/>
  <c r="AQ88" i="4"/>
  <c r="AS88" i="4"/>
  <c r="AS77" i="4"/>
  <c r="AQ77" i="4"/>
  <c r="AS66" i="4"/>
  <c r="AQ66" i="4"/>
  <c r="AS130" i="4"/>
  <c r="AQ130" i="4"/>
  <c r="AS31" i="4"/>
  <c r="AQ31" i="4"/>
  <c r="AS118" i="4"/>
  <c r="AQ118" i="4"/>
  <c r="AQ117" i="4"/>
  <c r="AS117" i="4"/>
  <c r="AR130" i="4"/>
  <c r="AR81" i="4"/>
  <c r="AT81" i="4" s="1"/>
  <c r="AS127" i="4"/>
  <c r="AQ127" i="4"/>
  <c r="AS123" i="4"/>
  <c r="AT123" i="4" s="1"/>
  <c r="AQ123" i="4"/>
  <c r="AS109" i="4"/>
  <c r="AQ109" i="4"/>
  <c r="AQ121" i="4"/>
  <c r="AS121" i="4"/>
  <c r="AQ115" i="4"/>
  <c r="AS115" i="4"/>
  <c r="AR125" i="4"/>
  <c r="AT125" i="4" s="1"/>
  <c r="AS80" i="4"/>
  <c r="AT80" i="4" s="1"/>
  <c r="AQ80" i="4"/>
  <c r="AQ75" i="4"/>
  <c r="AS75" i="4"/>
  <c r="AR118" i="4"/>
  <c r="AT118" i="4" s="1"/>
  <c r="AS100" i="4"/>
  <c r="AQ100" i="4"/>
  <c r="AS50" i="4"/>
  <c r="AQ50" i="4"/>
  <c r="AR77" i="4"/>
  <c r="AS74" i="4"/>
  <c r="AQ56" i="4"/>
  <c r="AS56" i="4"/>
  <c r="AR56" i="4"/>
  <c r="AQ48" i="4"/>
  <c r="AS48" i="4"/>
  <c r="AQ28" i="4"/>
  <c r="AS28" i="4"/>
  <c r="AR121" i="4"/>
  <c r="AR108" i="4"/>
  <c r="AS45" i="4"/>
  <c r="AQ45" i="4"/>
  <c r="V133" i="4"/>
  <c r="AR48" i="4"/>
  <c r="AR44" i="4"/>
  <c r="AQ25" i="4"/>
  <c r="AS25" i="4"/>
  <c r="AS113" i="4"/>
  <c r="AQ113" i="4"/>
  <c r="AT128" i="4"/>
  <c r="AQ119" i="4"/>
  <c r="AS119" i="4"/>
  <c r="AQ124" i="4"/>
  <c r="AS124" i="4"/>
  <c r="AR109" i="4"/>
  <c r="AT109" i="4" s="1"/>
  <c r="AQ91" i="4"/>
  <c r="AS91" i="4"/>
  <c r="AT91" i="4" s="1"/>
  <c r="AR127" i="4"/>
  <c r="AT127" i="4" s="1"/>
  <c r="AR113" i="4"/>
  <c r="AT113" i="4" s="1"/>
  <c r="AQ101" i="4"/>
  <c r="AS101" i="4"/>
  <c r="AT101" i="4" s="1"/>
  <c r="AR79" i="4"/>
  <c r="AR115" i="4"/>
  <c r="AQ76" i="4"/>
  <c r="AS76" i="4"/>
  <c r="AR114" i="4"/>
  <c r="AR110" i="4"/>
  <c r="AQ46" i="4"/>
  <c r="AS46" i="4"/>
  <c r="AT46" i="4" s="1"/>
  <c r="AR117" i="4"/>
  <c r="AR76" i="4"/>
  <c r="AS43" i="4"/>
  <c r="AT43" i="4" s="1"/>
  <c r="AQ43" i="4"/>
  <c r="AR66" i="4"/>
  <c r="Z33" i="4"/>
  <c r="AR25" i="4"/>
  <c r="AT25" i="4" s="1"/>
  <c r="AR28" i="4"/>
  <c r="AQ129" i="4"/>
  <c r="AS129" i="4"/>
  <c r="AR129" i="4"/>
  <c r="AQ107" i="4"/>
  <c r="AS107" i="4"/>
  <c r="AQ112" i="4"/>
  <c r="AS112" i="4"/>
  <c r="AT112" i="4" s="1"/>
  <c r="AS99" i="4"/>
  <c r="AQ99" i="4"/>
  <c r="AR99" i="4"/>
  <c r="AS85" i="4"/>
  <c r="AT85" i="4" s="1"/>
  <c r="AQ85" i="4"/>
  <c r="AR93" i="4"/>
  <c r="AS71" i="4"/>
  <c r="AQ71" i="4"/>
  <c r="AQ44" i="4"/>
  <c r="AS44" i="4"/>
  <c r="Y133" i="4"/>
  <c r="AT31" i="4"/>
  <c r="AS41" i="4"/>
  <c r="AQ41" i="4"/>
  <c r="AQ17" i="4"/>
  <c r="AS17" i="4"/>
  <c r="AQ26" i="4"/>
  <c r="AS26" i="4"/>
  <c r="AT26" i="4" s="1"/>
  <c r="AR116" i="4"/>
  <c r="AQ86" i="4"/>
  <c r="AS86" i="4"/>
  <c r="AT94" i="4"/>
  <c r="AR86" i="4"/>
  <c r="AT119" i="4"/>
  <c r="AS96" i="4"/>
  <c r="AT96" i="4" s="1"/>
  <c r="AQ96" i="4"/>
  <c r="AS106" i="4"/>
  <c r="AT106" i="4" s="1"/>
  <c r="AQ106" i="4"/>
  <c r="AT100" i="4"/>
  <c r="AQ79" i="4"/>
  <c r="AS79" i="4"/>
  <c r="AR71" i="4"/>
  <c r="AQ51" i="4"/>
  <c r="AS51" i="4"/>
  <c r="AQ122" i="4"/>
  <c r="AS122" i="4"/>
  <c r="AQ70" i="4"/>
  <c r="AS70" i="4"/>
  <c r="AT70" i="4" s="1"/>
  <c r="AS54" i="4"/>
  <c r="AQ54" i="4"/>
  <c r="AQ27" i="4"/>
  <c r="AS27" i="4"/>
  <c r="AT27" i="4" s="1"/>
  <c r="AR50" i="4"/>
  <c r="AQ42" i="4"/>
  <c r="AS42" i="4"/>
  <c r="AT42" i="4" s="1"/>
  <c r="AJ133" i="4"/>
  <c r="AR88" i="4"/>
  <c r="AT60" i="4"/>
  <c r="AS47" i="4"/>
  <c r="AT47" i="4" s="1"/>
  <c r="AQ47" i="4"/>
  <c r="AR107" i="4"/>
  <c r="AR75" i="4"/>
  <c r="Z30" i="4"/>
  <c r="AT20" i="4"/>
  <c r="AT84" i="4"/>
  <c r="AR17" i="4"/>
  <c r="AT116" i="4" l="1"/>
  <c r="AR74" i="4"/>
  <c r="AQ36" i="4"/>
  <c r="AR52" i="4"/>
  <c r="AT52" i="4" s="1"/>
  <c r="AQ38" i="4"/>
  <c r="AS64" i="4"/>
  <c r="AT93" i="4"/>
  <c r="AT69" i="4"/>
  <c r="AR37" i="4"/>
  <c r="AQ52" i="4"/>
  <c r="AR111" i="4"/>
  <c r="AT73" i="4"/>
  <c r="AT62" i="4"/>
  <c r="AT117" i="4"/>
  <c r="AT45" i="4"/>
  <c r="AT124" i="4"/>
  <c r="AT23" i="4"/>
  <c r="AT129" i="4"/>
  <c r="AT122" i="4"/>
  <c r="AT44" i="4"/>
  <c r="AS36" i="4"/>
  <c r="AT36" i="4" s="1"/>
  <c r="AT64" i="4"/>
  <c r="AT50" i="4"/>
  <c r="AT71" i="4"/>
  <c r="AT38" i="4"/>
  <c r="AQ78" i="4"/>
  <c r="AS78" i="4"/>
  <c r="AT78" i="4" s="1"/>
  <c r="AT79" i="4"/>
  <c r="AT28" i="4"/>
  <c r="AT66" i="4"/>
  <c r="AT114" i="4"/>
  <c r="AT108" i="4"/>
  <c r="AT120" i="4"/>
  <c r="AT95" i="4"/>
  <c r="AT104" i="4"/>
  <c r="AT87" i="4"/>
  <c r="AT103" i="4"/>
  <c r="AQ30" i="4"/>
  <c r="AS30" i="4"/>
  <c r="AR30" i="4"/>
  <c r="AO133" i="4"/>
  <c r="AP51" i="4"/>
  <c r="AR51" i="4" s="1"/>
  <c r="AT51" i="4" s="1"/>
  <c r="AQ33" i="4"/>
  <c r="AS33" i="4"/>
  <c r="AT77" i="4"/>
  <c r="AT130" i="4"/>
  <c r="AT17" i="4"/>
  <c r="Z133" i="4"/>
  <c r="AT107" i="4"/>
  <c r="AT88" i="4"/>
  <c r="AT76" i="4"/>
  <c r="AT110" i="4"/>
  <c r="AT48" i="4"/>
  <c r="AT74" i="4"/>
  <c r="AT121" i="4"/>
  <c r="AR33" i="4"/>
  <c r="AT33" i="4" s="1"/>
  <c r="AT68" i="4"/>
  <c r="AT111" i="4"/>
  <c r="AT75" i="4"/>
  <c r="AL133" i="4"/>
  <c r="AP16" i="4"/>
  <c r="AR16" i="4" s="1"/>
  <c r="AT16" i="4" s="1"/>
  <c r="AT86" i="4"/>
  <c r="AT99" i="4"/>
  <c r="AT115" i="4"/>
  <c r="AT56" i="4"/>
  <c r="AT34" i="4"/>
  <c r="AT132" i="4"/>
  <c r="AT37" i="4"/>
  <c r="AT53" i="4"/>
  <c r="AT30" i="4" l="1"/>
  <c r="AQ133" i="4"/>
  <c r="AS133" i="4"/>
  <c r="AP133" i="4"/>
  <c r="AR133" i="4" l="1"/>
  <c r="AT133" i="4"/>
</calcChain>
</file>

<file path=xl/sharedStrings.xml><?xml version="1.0" encoding="utf-8"?>
<sst xmlns="http://schemas.openxmlformats.org/spreadsheetml/2006/main" count="5088" uniqueCount="728">
  <si>
    <t>№</t>
  </si>
  <si>
    <t>Показатели на начало года</t>
  </si>
  <si>
    <t>1-4</t>
  </si>
  <si>
    <t>5-9</t>
  </si>
  <si>
    <t>Итого</t>
  </si>
  <si>
    <t>Согласовано</t>
  </si>
  <si>
    <t>Утверждаю:</t>
  </si>
  <si>
    <t>Число классов-комплектов</t>
  </si>
  <si>
    <t>Заместитель руководителя  Управления образования по СКО по финансам</t>
  </si>
  <si>
    <t>Директор  КГУ "Комплекс "Колледж искусств-ШОД"</t>
  </si>
  <si>
    <t>Число учащихся</t>
  </si>
  <si>
    <t>Хасенова А.К.</t>
  </si>
  <si>
    <t>_____________ Кашенева Р.А.</t>
  </si>
  <si>
    <t>Общее число часов по тариф-и</t>
  </si>
  <si>
    <t>число часов по учебному плану</t>
  </si>
  <si>
    <t>дополнительные часы</t>
  </si>
  <si>
    <t>тарификационный список</t>
  </si>
  <si>
    <t>преподавателей и учителей специализированной школы-интерната для одаренных детей музыкально-эстетического профиля с 98,17 ставок</t>
  </si>
  <si>
    <t>Ф.И.О.</t>
  </si>
  <si>
    <t>Должность</t>
  </si>
  <si>
    <t>Образование</t>
  </si>
  <si>
    <r>
      <t>Стаж</t>
    </r>
    <r>
      <rPr>
        <b/>
        <sz val="12"/>
        <color rgb="FFFF0000"/>
        <rFont val="Arial Cyr"/>
        <charset val="204"/>
      </rPr>
      <t xml:space="preserve"> </t>
    </r>
  </si>
  <si>
    <t>Категория по аттестации конц</t>
  </si>
  <si>
    <t>Категория должностей препод</t>
  </si>
  <si>
    <t>Категория должностей конц, иллюс</t>
  </si>
  <si>
    <t>доплаты и надбавки</t>
  </si>
  <si>
    <t>Назарбаевские уровневые</t>
  </si>
  <si>
    <t>Итого по доплатам</t>
  </si>
  <si>
    <t>10% надбавка</t>
  </si>
  <si>
    <t>Всего з/платы в месяц</t>
  </si>
  <si>
    <t>Документ об оброзовании</t>
  </si>
  <si>
    <t>коэф-т препод</t>
  </si>
  <si>
    <t>коэф-т концерт. Илюстр</t>
  </si>
  <si>
    <t>БДО</t>
  </si>
  <si>
    <t>Оклад препод</t>
  </si>
  <si>
    <t>Оклад концертм.</t>
  </si>
  <si>
    <t>нагрузка в часах</t>
  </si>
  <si>
    <t>итого нагрузки в час</t>
  </si>
  <si>
    <t>ставки по нагрузке</t>
  </si>
  <si>
    <t>итого ставок по нагрузке</t>
  </si>
  <si>
    <t>сумма з/платы по нагрузке</t>
  </si>
  <si>
    <t>Итого з/платы по учебной нагрузке</t>
  </si>
  <si>
    <t>За проверку тетрадей и письмен.работ в 5-11кл более 15 учащихся</t>
  </si>
  <si>
    <t>За проверку тетрадей и письмен.работ в 5-11кл менее 15 учащихся</t>
  </si>
  <si>
    <t>За классное руководство и руководство группой</t>
  </si>
  <si>
    <t>За углубленное изучение отдельных предметов</t>
  </si>
  <si>
    <t>итого пед</t>
  </si>
  <si>
    <t>препод</t>
  </si>
  <si>
    <t>конц</t>
  </si>
  <si>
    <t>илюст, натур</t>
  </si>
  <si>
    <t xml:space="preserve">конц, </t>
  </si>
  <si>
    <t xml:space="preserve"> илюст, натур</t>
  </si>
  <si>
    <t>часы</t>
  </si>
  <si>
    <t>%</t>
  </si>
  <si>
    <t>сумма</t>
  </si>
  <si>
    <t>кол</t>
  </si>
  <si>
    <t>1 уровень</t>
  </si>
  <si>
    <t>2 уровень</t>
  </si>
  <si>
    <t>3 уровень</t>
  </si>
  <si>
    <t>Айтбаев ЖанатХамитович.</t>
  </si>
  <si>
    <t>преп. пение с домброй</t>
  </si>
  <si>
    <t>Кзахскую национальную академию музыки ЖБ №0521878 от 22.05.2004г Исполнительнительское искусств и народное пение</t>
  </si>
  <si>
    <t>высш</t>
  </si>
  <si>
    <t>1кат</t>
  </si>
  <si>
    <t>В2-2</t>
  </si>
  <si>
    <t>Айтбаева Шайтас Сайлыбаевна.</t>
  </si>
  <si>
    <t>преп.домбры.иллюстр-р</t>
  </si>
  <si>
    <t>Алма-Атинскую Гос. Консерваторию им. Курмангазы ТВ № 697957 от 09.05.1992г названной Консерватории домбра</t>
  </si>
  <si>
    <t>в/к</t>
  </si>
  <si>
    <t>В2-1</t>
  </si>
  <si>
    <t>Алгожина Данара Мейрамбековна.</t>
  </si>
  <si>
    <t>Препод. Живописи</t>
  </si>
  <si>
    <t>Кокшетауский государственный унивеерситет им.Ш.Уалиханова ЖБ№0287845 от 19.06.2009г Изобразительное искуство и черчение.</t>
  </si>
  <si>
    <t>Алханова Ольга Алексеевна</t>
  </si>
  <si>
    <t>репетитор</t>
  </si>
  <si>
    <t xml:space="preserve">Казахскую национальную академию  музыки г.Астана ЖБ№0035290 от 08.06.2010г Музыковедение </t>
  </si>
  <si>
    <t>2кат-п</t>
  </si>
  <si>
    <t>В2-3</t>
  </si>
  <si>
    <t>Антоненко Галина Сергеевна.</t>
  </si>
  <si>
    <t>Преподаватель рус. народ. инструментов</t>
  </si>
  <si>
    <t xml:space="preserve">Казахскую национальную академию  музыки ЖБ№0205827 от 11.06.2009г Традиционого музыкального искусства </t>
  </si>
  <si>
    <t>1/к</t>
  </si>
  <si>
    <t>Аскерова Алия Камальбековна.</t>
  </si>
  <si>
    <t>преподаватель  каз.яз и литер.</t>
  </si>
  <si>
    <t>г.Петропавловск СКГУ ЖБ № 0275656 от 24.06.2002г  Учитель казахского языка и литературы</t>
  </si>
  <si>
    <t>Асхатова Надия Радиковна</t>
  </si>
  <si>
    <t>препод. ф-но, концертмейстер</t>
  </si>
  <si>
    <t>Петропавловский педагогический институт им.К.Д. Усинского ПВ№ 078935 от 11.06.1993г Музыка</t>
  </si>
  <si>
    <t>2кат. 2кат</t>
  </si>
  <si>
    <t>Асылбаева Самал Зейниловна.</t>
  </si>
  <si>
    <t>илюстратор</t>
  </si>
  <si>
    <t xml:space="preserve"> СКГУ им. М.Козыбаева  ЖБ № 0614329 от 27.06.2005гТрадиционое музыкальное искусства</t>
  </si>
  <si>
    <t>В2-4</t>
  </si>
  <si>
    <t xml:space="preserve">   в/к</t>
  </si>
  <si>
    <t>Асылхан Руслан Ерболатулы.</t>
  </si>
  <si>
    <t xml:space="preserve">Казахского национального университета искусств ЖБ-Б № 0361869 от 22.06.2012г Традиционное музыкальное искусства </t>
  </si>
  <si>
    <t>1кат-ил</t>
  </si>
  <si>
    <t>Аубакирова МенсулуКазыкеновна.</t>
  </si>
  <si>
    <t>учитель матем</t>
  </si>
  <si>
    <t>Петропавловский педагогический институт им.К.Д. Усинского РВ № 136236 от 29.06.1989г Учитель матиматика и физика</t>
  </si>
  <si>
    <t>2кат</t>
  </si>
  <si>
    <t>Ашимова ЖумабикеБихатовна.</t>
  </si>
  <si>
    <t>учитель.химии.биологии</t>
  </si>
  <si>
    <t xml:space="preserve">Петропавловский педагогический институт КВ № 189707 от 01.07.1983г Учитель химия и биология </t>
  </si>
  <si>
    <t>Байдаулетова РысжанНургельдиновна</t>
  </si>
  <si>
    <t>учитель казахского языка и литературы</t>
  </si>
  <si>
    <t xml:space="preserve">Карагандинский гос университет им Е.А. Букетова ЖБ0075526 от 03.07.99учитель казахского языка и литерату </t>
  </si>
  <si>
    <t>Базарова Ханымгуль Оразбаевна</t>
  </si>
  <si>
    <t>преподаватель кобыза</t>
  </si>
  <si>
    <t>Казахский национальный университет искусствЖБ-Б№1139240 от25.05.2017г.Традиционное музыкальное искусство Народные инструменты Домбра прима</t>
  </si>
  <si>
    <t>б/к</t>
  </si>
  <si>
    <t>Балабанова ИринаЕвгеньевна.</t>
  </si>
  <si>
    <t>преп. Дир. хор., концерт</t>
  </si>
  <si>
    <t>Петропвловский педагогический университет МВ № 096518 от 30.06.1984 г Музыка и пение</t>
  </si>
  <si>
    <t>б/к , 2 кат</t>
  </si>
  <si>
    <t>Балгабаев РинатШогелович</t>
  </si>
  <si>
    <t>иллюстратор</t>
  </si>
  <si>
    <t>СКГУ им. М.Козыбаева ЖБ-Б № 0804026 от 12.06.2014г Музыкальное оброзование</t>
  </si>
  <si>
    <t>Бичурина ЭльмираРаисовна.</t>
  </si>
  <si>
    <t>преп хор дир</t>
  </si>
  <si>
    <t xml:space="preserve">Челябинская государственная академия культуры и искусств Авс № 0994949 от 13.04.2001г Дирижор академического хора, преподователь хоровых дисциплин художественное творчество </t>
  </si>
  <si>
    <t>Брюханов ГеннадийВасильевич.</t>
  </si>
  <si>
    <t>преп.кларнета</t>
  </si>
  <si>
    <t>Алма-Атинскую Гос. Консерваторию им. Курмангазы ТВ № 682045 27.05.1989г Концертный исполнитель , солист аркестра , артист камерного ансамбля , преподаватель.</t>
  </si>
  <si>
    <t>Бухонина ЛюбовьАлександровна.</t>
  </si>
  <si>
    <t>преп.теорет дисц., концерт</t>
  </si>
  <si>
    <t>Петропавловское музыкальное училище ГТ № 128267 от 19.06.01982г Преподаватель муз.школы посолфеджу муз литературе общему фортепиано</t>
  </si>
  <si>
    <t>ср. спец</t>
  </si>
  <si>
    <t>1к/,1к</t>
  </si>
  <si>
    <t>В4-2</t>
  </si>
  <si>
    <t>Верещагина ИринаАлександровна.</t>
  </si>
  <si>
    <t>преп.общ.ф-но;конц-р</t>
  </si>
  <si>
    <t>Петропавловское Музыкальное училище Ш № 804719 от 18.05.1975г  Фортепьяно преподаватель детской муз школы и концертмейстер</t>
  </si>
  <si>
    <t>В4-4</t>
  </si>
  <si>
    <t>Вильдяксова Ольга Леонидовна.</t>
  </si>
  <si>
    <t>учит.рус.яз,лит</t>
  </si>
  <si>
    <t xml:space="preserve">Омский государственный университет ЗВ № 324689 от 28.06.1982г  Руский язык и литературы </t>
  </si>
  <si>
    <t>Волчкевич ЯрославИгоревич</t>
  </si>
  <si>
    <t xml:space="preserve">" КГУ Комплекс" Колледж искусств ТКБ №1081167 от 20.06.2017г Инструментальное исполнительство и музыкальное искусство эстрады  </t>
  </si>
  <si>
    <t>Вчерашняя ЕленаАлександровна.</t>
  </si>
  <si>
    <t>преп.ф-но</t>
  </si>
  <si>
    <t>Алматинскую Гос. Консерваторию им.Курмангазы ТВ № 766424 от 17.05.1995г Концерный исполнитель преподаватель концертмейстер, солист камерного ансамбля.</t>
  </si>
  <si>
    <t>Габбасова АйгульШоматовна.</t>
  </si>
  <si>
    <t xml:space="preserve">СКГУ им. Козыбаева ЖБ № 0469727 от 04.04.2004г Иностранный язык </t>
  </si>
  <si>
    <t>Габидулина В.Ф.</t>
  </si>
  <si>
    <t>Магнитогорская государственная консерватория им. М.И. Глинки № 117405 0634537 от 27.06.2017г Концертно - камерный певец , преподователь СКГУ ЖБ 0748268 от 30.06.2006г учитель музыки</t>
  </si>
  <si>
    <t>1кат-п</t>
  </si>
  <si>
    <t>Галеев АсхатЕртаевич.</t>
  </si>
  <si>
    <t>преп. домбры</t>
  </si>
  <si>
    <t xml:space="preserve">Казахского национального университета искусств ЖБ-Б 0561193 от 25.06.2013г Традиционное музыкальное искусства </t>
  </si>
  <si>
    <t>Галеева ВикторияАлександровна.</t>
  </si>
  <si>
    <t>Казахского национального университета искусств ЖБ-Б № 0561170 от 25.06.2013г Инструментальное исполнительство (струнные инструменты)</t>
  </si>
  <si>
    <t>10л1м</t>
  </si>
  <si>
    <t>в/к ил</t>
  </si>
  <si>
    <t>Гафуров КаирлыКабылбекович.</t>
  </si>
  <si>
    <t>преп.домбры</t>
  </si>
  <si>
    <t>Казахстанскую национальную академию музыки АЖБ № 0026399 от 18.06.2007г Традиционное музыкальное искусства</t>
  </si>
  <si>
    <t>в/к-п</t>
  </si>
  <si>
    <t>Гейдарова Анжелика Валерьевна.</t>
  </si>
  <si>
    <t>преподаватель  общ. ф-но</t>
  </si>
  <si>
    <t>Петропавловский педагогический институт им. УК.Д. Ушинского ЖБ-П №0121862 от 25.06.1996г Учитель музыки и пения , методиста по воспитательной работе.</t>
  </si>
  <si>
    <t>Горбунова АннаВладимировна.</t>
  </si>
  <si>
    <t>препод. Теор. Дисцип.</t>
  </si>
  <si>
    <t>Петропавловское музыкальное училище ГТ № 106832 от 20.06.1981г Преподователь муз школы по сольфеджию муз. литературе, общему фортепиано</t>
  </si>
  <si>
    <t>средне спец</t>
  </si>
  <si>
    <t>Гумарова ЗаремаХаджимуратовна.</t>
  </si>
  <si>
    <t>преподаватель обяз. Ф-но</t>
  </si>
  <si>
    <t xml:space="preserve">Рязанского государственного института искусств и культуры ЦВ № 0636304 от 21.01.1993г </t>
  </si>
  <si>
    <t>б/к 2кат-конц</t>
  </si>
  <si>
    <t>б/к 2кат конц</t>
  </si>
  <si>
    <t>Джаманчалова ЕвгенияДмитриевна.</t>
  </si>
  <si>
    <t>преподаватель живописи</t>
  </si>
  <si>
    <t xml:space="preserve">Омский государственный педагогический университет  ВСБ№ 0533208  от 23.06.2003г учитель изобразительного искусства и черчения </t>
  </si>
  <si>
    <t>вк</t>
  </si>
  <si>
    <t>Евдокимова НатальяАнатольевна.</t>
  </si>
  <si>
    <t>преп. Ф-но, концертмейстер</t>
  </si>
  <si>
    <t xml:space="preserve">СКГУ им. Козыбаева ЖБ-Б №012648 от 16.06.2016г Музыкальное образование </t>
  </si>
  <si>
    <t>2кпед 2кат -конц</t>
  </si>
  <si>
    <t>Ерзакова Анастасия Геннадьевна.</t>
  </si>
  <si>
    <t>преп.скр, иллюстратор</t>
  </si>
  <si>
    <t>Казахское национальной академии музыки ЖБ № 0650729 от 08.06.2005 Инстументальное исполнительство скрипка.</t>
  </si>
  <si>
    <t>в/к-ил</t>
  </si>
  <si>
    <t xml:space="preserve"> 2 пр в/к-ил</t>
  </si>
  <si>
    <t>Ермаганбетов Болат Каирович.</t>
  </si>
  <si>
    <t>учитель физики</t>
  </si>
  <si>
    <t>Кокшетауский государственный унивеерситет им.Ш.Уалиханова ТВ № 706861 от 26.06.1991г  Физика и математика</t>
  </si>
  <si>
    <t>Есжанов БиржанСарсенбаевич</t>
  </si>
  <si>
    <t>препод пения с домброй.</t>
  </si>
  <si>
    <t>Казахского национального университета искусств ЖБ-Б № 0675488 от 20.06.2014г  Традиционное музыкальное искусство народное пение .</t>
  </si>
  <si>
    <t>2кат пр, 2 кат  ил</t>
  </si>
  <si>
    <t>Жакупов МаратТалгатович.</t>
  </si>
  <si>
    <t>препод. Духовых ударных инструментов</t>
  </si>
  <si>
    <t>Казахская национальная академия музыки АЖБ№0026477 от 26.05.2007г Дирижор</t>
  </si>
  <si>
    <t>Жексенова Алла Бауржановна.</t>
  </si>
  <si>
    <t xml:space="preserve">Челябинская государственная академия культуры и искусств Ф/1862 от 30.04.2015г Музыкально - инструментальное искусство </t>
  </si>
  <si>
    <t>в/к-и</t>
  </si>
  <si>
    <t>Живица ВероникаВитальевна.</t>
  </si>
  <si>
    <t>преподаватель ф-но</t>
  </si>
  <si>
    <t xml:space="preserve">Казахскую национальную академию музыки АЖБ№ 0026453 от 18.06.2007г Инструментальное исполнительство </t>
  </si>
  <si>
    <t>Зайцева НатальяВитальевна.</t>
  </si>
  <si>
    <t>преп вокала</t>
  </si>
  <si>
    <t>Челябитнский государсивенный институт искусста УВ № 071686 от 17.04.1993г Худ творчество , Омский государственный педагогический  университет" Магистратура" Н № 01845 от 09.07.2012г</t>
  </si>
  <si>
    <t>Зайтонова АягозЖаксылыковна</t>
  </si>
  <si>
    <t xml:space="preserve">СКГУ  ЖБ №0340474 от 28.06.2003г Учитель географии и экологии </t>
  </si>
  <si>
    <t>высшее</t>
  </si>
  <si>
    <t>Закирьянов Марат Дулатович.</t>
  </si>
  <si>
    <t>Преподаватель трубы, илюстратор</t>
  </si>
  <si>
    <t>Казахского национального университета искусств ЖБ-Б 0675406 от 20.06.2014г Инструментальное исполнительство Духовые и ударные инструменты.</t>
  </si>
  <si>
    <t>б/к пр в/к ил</t>
  </si>
  <si>
    <t>Зелепухин СергейПетрович.</t>
  </si>
  <si>
    <t xml:space="preserve">Уфимский государственный институт искусств КВ № 377951 от 01.06.1984г Народные инструменты </t>
  </si>
  <si>
    <t>Ибраев МуратЕркебуланович.</t>
  </si>
  <si>
    <t>преподаватель сольного пения, илюстратор</t>
  </si>
  <si>
    <t>Казахского национального университета искусств ЖБ-Б №0361912 от 22.06.2012г Вокальное искусство</t>
  </si>
  <si>
    <t>Қайбілда Нұрмұхамед Ибаділлаүлы</t>
  </si>
  <si>
    <t>учитель естествознание,самопознание</t>
  </si>
  <si>
    <t>Международный казахско-турецкий университет им Ходжи-Ахмеда ЯсавиЖБ-Б№1240541  от 12.062018г. Бакалавр естествознание  спец Биология</t>
  </si>
  <si>
    <t>до года</t>
  </si>
  <si>
    <t>Кәрімкызы Майя.</t>
  </si>
  <si>
    <t>Педагог психолог</t>
  </si>
  <si>
    <t>Академия КокшеЖБ-Б№0506292 от08.06.2014г Педагогика и психология</t>
  </si>
  <si>
    <t>Кабдулбариев ЖенисТалгатович.</t>
  </si>
  <si>
    <t>Государственный Северо-Казахстан ский унипверситет ЖБ№0275639 от0407 2002г.учитель музыки и пения</t>
  </si>
  <si>
    <t>Каспарова Лиана Анваровна.</t>
  </si>
  <si>
    <t>Киргизский государственный институт искусств им. В. Бейшеналиевой ТВ-I № 141482 от 29.06.1990г Фортепияно . Концетмейстер , преподаватель.</t>
  </si>
  <si>
    <t>в/к,в/к</t>
  </si>
  <si>
    <t>Кашенева Рауза Абуталиповна.</t>
  </si>
  <si>
    <t>преподаватель вокала</t>
  </si>
  <si>
    <t>Алма-Атинскую Гос. Консерваторию им. Курмангазы ЖБ 3 0002149 от 16.06.1998г Учитель музыки</t>
  </si>
  <si>
    <t>Кереева Асемгуль Оразбековна.</t>
  </si>
  <si>
    <t>СКГУ им.Козыбаева ЖБ № 0748269 от 30.06.2006г Учитель музыки</t>
  </si>
  <si>
    <t>Кислощей Артем Васильевич.</t>
  </si>
  <si>
    <t>препод.скрипки,иллюстратор</t>
  </si>
  <si>
    <t xml:space="preserve">Казахского национального университета искусств ЖБ-Б 0361848 от 22.06.2012 Инструментальное исполнительство струнные инструменты </t>
  </si>
  <si>
    <t>1кат, в/к</t>
  </si>
  <si>
    <t>КлимашевскаяОлеся Николаевна</t>
  </si>
  <si>
    <t xml:space="preserve">Петропавловский колледж искусств ОАБ № 0025557 от 19.06.1998г Струнные инструменты </t>
  </si>
  <si>
    <t>В4-1</t>
  </si>
  <si>
    <t>Команок ЮлияВасильевна.</t>
  </si>
  <si>
    <t>преподават ф-но.конц-р, иллюст</t>
  </si>
  <si>
    <t>Казахскую национальную академию музыки ЖБ№ 0750631 от 21.06.2006г Инструментальное исполнительство  Фортепияно .</t>
  </si>
  <si>
    <t>1 кат 1 кат</t>
  </si>
  <si>
    <t>Кожахметова А.Е.</t>
  </si>
  <si>
    <t>преподаватель информатики</t>
  </si>
  <si>
    <t>СКГУ им. Козыбаева ЖБ-Б № 0604070 от 21.06.2013г Информатика</t>
  </si>
  <si>
    <t>Коротаев Иван Николаевич.</t>
  </si>
  <si>
    <t>преп. тромбона ,иллюстратор</t>
  </si>
  <si>
    <t>Алма-Атинскую Гос. Консерваторию им. Курмангазы НВ № 095001 Концертный исполнитель , солист оркестра преподаватель.</t>
  </si>
  <si>
    <t>вк, б/к</t>
  </si>
  <si>
    <t>Косых Ольга Григорьевна.</t>
  </si>
  <si>
    <t>учитель истории</t>
  </si>
  <si>
    <t xml:space="preserve">Петропавловский педагогический институт ИВ № 337193 от 01.07.1985г История и педагогика учитель истории обществоведения дисциплин по воспитательной работе. </t>
  </si>
  <si>
    <t>Крапивьянова МаргаритаАлександровна.</t>
  </si>
  <si>
    <t>учитель ритмики</t>
  </si>
  <si>
    <t xml:space="preserve">Челябинский государственный педагогический университет БТ № 0014594 от 12.06.2015г </t>
  </si>
  <si>
    <t>Криворучик Ольга Алексеевна</t>
  </si>
  <si>
    <t>препод ф-но, концертмейстер</t>
  </si>
  <si>
    <t>СКГУ им. Козыбаева ЖБ № 0083093 от 21.02.2007г Учитель музыки</t>
  </si>
  <si>
    <t>в/к, б/к</t>
  </si>
  <si>
    <t>Кудерова Тойкен Кабиевна.</t>
  </si>
  <si>
    <t>Алма -Атинскую Гос. Консерваторию им. Курмангазы ПВ № 062363 от 17.05. 1986г  Концертный исполнитель , преподаватель.</t>
  </si>
  <si>
    <t>Кузнецова Надежда Анатольевна.</t>
  </si>
  <si>
    <t>препод. Гитары</t>
  </si>
  <si>
    <t>Казахскую  национальную академию музыки АЖБ № 0026467 от 18.06.2007г Инструментальное исполнительство.</t>
  </si>
  <si>
    <t>20л6м</t>
  </si>
  <si>
    <t>Кулибекова Евгения Олеговна.</t>
  </si>
  <si>
    <t>учитель репетитор</t>
  </si>
  <si>
    <t xml:space="preserve">Карагадинского государственого университета ЖБ № 0053730 от 02.07.2008г Дефектологии.  </t>
  </si>
  <si>
    <t>Лапухина Екатерина Борисовна</t>
  </si>
  <si>
    <t xml:space="preserve">препод ф-но, </t>
  </si>
  <si>
    <t>Уральская государственная консерватория / институт / им. М.П. Мусорского ИВС № 0582209 от 30.05.2005г Артист камерного ансамбля , концертмейстер преподаватель по спец инструментальное исп-во фортепияно .</t>
  </si>
  <si>
    <t>1 кат-п     в/к</t>
  </si>
  <si>
    <t>Лукьянова Алла Александровна.</t>
  </si>
  <si>
    <t>преподаватель хор дисциплин</t>
  </si>
  <si>
    <t xml:space="preserve">Омский государственный  университет им. Ф.М. Достоевского ДВС № 1590027 от 24.04.2006г худ рук академического хора, преподаватель аккомпаниятор (концетмейтер) народное художественное творчество. </t>
  </si>
  <si>
    <t>1кат-п, в/к</t>
  </si>
  <si>
    <t>Мазина Лазат Нургельдиновна.</t>
  </si>
  <si>
    <t>Казахский язык и литература</t>
  </si>
  <si>
    <t xml:space="preserve">Северо Казахстанского государственного унивеситета ЖБ-№0275691 от 26.06.2002г Учитель казахского языка и литературы. </t>
  </si>
  <si>
    <t>Макенов Ербатыр Сапарович.</t>
  </si>
  <si>
    <t xml:space="preserve">СКГУ им.Козыбаева ЖБ № 0748928 от 22.02.2007г Учитель музыки </t>
  </si>
  <si>
    <t>Маштакова Назгуль Жадыгеровна.</t>
  </si>
  <si>
    <t>преп.кобыза</t>
  </si>
  <si>
    <t>Алматинскую Гос. Консерваторию им.Курмангазы ЖБ №0065894 от 12.05.1999г Преподаватель , артист оркестра .</t>
  </si>
  <si>
    <t>Мешетбаева АйгульСапаргалиевна.</t>
  </si>
  <si>
    <t>СКГУ ЖБ№0051710 от 16.06.2000г Преподаватель математики и информатики</t>
  </si>
  <si>
    <t>Мухатаева Жанар Ахангалиевна.</t>
  </si>
  <si>
    <t>преподаватель казахских народных инструментов</t>
  </si>
  <si>
    <t>Алмаатинскую Гос. Консерваторию им.Курмангазы ЖБ№0065902 от 12.05.1999г Преподаватель , артист оркестра</t>
  </si>
  <si>
    <t>Мустафина ЖамиляКайранасовна.</t>
  </si>
  <si>
    <t>преп.кыл кобыза</t>
  </si>
  <si>
    <t xml:space="preserve">Казахского национального университета искусств ЖБ-Б № 0097222 от 04.06.2010г Традиционное музыкальное искусства  </t>
  </si>
  <si>
    <t>Мухамедгалиева Роза Жумашовна.</t>
  </si>
  <si>
    <t>учитель географии</t>
  </si>
  <si>
    <t>Петропавловский педагогический институт им. К.Д. Ушинского ТВ №  745916 от 29.06.1990г Учитель географии о биологии.</t>
  </si>
  <si>
    <t>Назаренко Елена Михайловна.</t>
  </si>
  <si>
    <t>Петропавловский педагогический институт им. К.Д. Ушинского ЖБ-II № 0121303 от 21.06.1996г г Учитель музыки, методист по воспитательной работе.</t>
  </si>
  <si>
    <t>Онгарбаева Сандугаш Дюсембаевна.</t>
  </si>
  <si>
    <t>преподаватель кобыза,илюстратор</t>
  </si>
  <si>
    <t>Алмаатинскую Гос. Консерваторию им. Курмангазы ЖБ №0001077 от 20.05.1998г Преподаватель ,  артист оркестра.</t>
  </si>
  <si>
    <t>Онищенко Галина Викторовна</t>
  </si>
  <si>
    <t>препод. Ф-но</t>
  </si>
  <si>
    <t>Челябинский государственный институт культуры НВ № 450443 от 14.05.1988г Кульпросветработник руководитель самодеятельного народного хора.</t>
  </si>
  <si>
    <t>Пак Светлана Григорьевна.</t>
  </si>
  <si>
    <t>концертмейстер</t>
  </si>
  <si>
    <t>Карагандинское музыкальное училище им. Татымбет КОБ № 0317032 от 05.02.2013г Преподаватель сольфеджио, музыкальной литературы общего фортепияно.</t>
  </si>
  <si>
    <t>ср.спец</t>
  </si>
  <si>
    <t>2к</t>
  </si>
  <si>
    <t>Парфирьева Тамара Петровна.</t>
  </si>
  <si>
    <t>преп.флейты</t>
  </si>
  <si>
    <t xml:space="preserve">Казахскую национальную академию музыки ЖБ № 0668194 от 07.06.2006г Инструментальное исполнительство Духовое и ударные инструменты, концертный исполнитель. </t>
  </si>
  <si>
    <t>1 кат</t>
  </si>
  <si>
    <t>Пахомова Маргарита Викторовна.</t>
  </si>
  <si>
    <t>преп.ф-но. Концерт</t>
  </si>
  <si>
    <t xml:space="preserve">Казахскую национальную академию музыки АЖБ № 0026452 от 08.06.2007г Концертный исполнитель </t>
  </si>
  <si>
    <t>1к-п    в/к-к</t>
  </si>
  <si>
    <t>Петрищева СветланаГеннадьевна.</t>
  </si>
  <si>
    <t>преп.хор.дириж</t>
  </si>
  <si>
    <t>Магнитогорская государственная консерватория им. М.И. Глинки № 206 от 30.06.2014г Дирижор, хормейстер академического хора , преподаватель.</t>
  </si>
  <si>
    <t>Пинженин Виталий Андреевич.</t>
  </si>
  <si>
    <t>преп.баяна</t>
  </si>
  <si>
    <t>Челябинский государственный институт культуры ЗО №2445 от 29.04.2017г артист ансамбля. Оркестра . Концетмейстер. Рук творческого коллектива. Преподователь ( баян, аккордеон и струнные щипковые инструменты.</t>
  </si>
  <si>
    <t>Пинженина Анна Сергеевна</t>
  </si>
  <si>
    <t>преп.гитары</t>
  </si>
  <si>
    <t>Казахская национальная академия музыки АЖБ№0003233 от 18.06.2007г Концертный исполнитель</t>
  </si>
  <si>
    <t>Пищур Игорь Олегович.</t>
  </si>
  <si>
    <t>преп.трубы,иллюст</t>
  </si>
  <si>
    <t>Алматинскую Гос..Консерваторию им. Курмаганзы ЖБ№ 0140183 от 22.05.2000г Солист оркестра педагог , артист камерного ансамбля.</t>
  </si>
  <si>
    <t>вк/вк</t>
  </si>
  <si>
    <t>Платова НатальяАнатольевна.</t>
  </si>
  <si>
    <t xml:space="preserve">СКГУ им.  М.Козыбаева ЖБ № 0062945 от 30.06.2006г Оперный певец . Камерный певец. </t>
  </si>
  <si>
    <t>Подолян АльфияВасимовна.</t>
  </si>
  <si>
    <t xml:space="preserve"> преподав скрипки,концертмейстер</t>
  </si>
  <si>
    <t xml:space="preserve">Челябинский государственный институт культуры А-I № 642377 от 11.06.1976г Преподаватель, артист оркестра, артист камерного аркестра. </t>
  </si>
  <si>
    <t>вк-п</t>
  </si>
  <si>
    <t>вк-п,в/к-ил</t>
  </si>
  <si>
    <t>Платонова О.А.</t>
  </si>
  <si>
    <t>Петропавловское музыкальное училище МТ- I № 166105 от 20.06.1988г Преподаватель муз школы, концетмейстер.</t>
  </si>
  <si>
    <t>Рамазанова БулбулКенесовна.</t>
  </si>
  <si>
    <t>Петропавловский колледж искусств ОАБ № 0025548 от 19.06.1998г Преподаватель по классу домбры .</t>
  </si>
  <si>
    <t>в/к-п б/к</t>
  </si>
  <si>
    <t xml:space="preserve">б/к-пр,в/к-ил </t>
  </si>
  <si>
    <t>Растихина ТатьянаНикифоровна.</t>
  </si>
  <si>
    <t>учит.матем.</t>
  </si>
  <si>
    <t>Петропавловский педагогический колледж ЕВ № 096820 от 27.06.1980г Учитель матиматики</t>
  </si>
  <si>
    <t>Рыжик ГалинаЛеонидовна.</t>
  </si>
  <si>
    <t>преподаватель теоретических дисциплин</t>
  </si>
  <si>
    <t xml:space="preserve">Новосибирская госудаоственная консерватория им.М.И.Глинки НВ№452838 от 21.06.1988г  Музыковед преподователь. </t>
  </si>
  <si>
    <t>Руженская КсенияПавловна.</t>
  </si>
  <si>
    <t xml:space="preserve">Омский государственный педогогический университет БТ № 0009190 от 20.06.2013г Изобразительное искусства </t>
  </si>
  <si>
    <t>Садуева ЗейнагульЖанабаевна.</t>
  </si>
  <si>
    <t>преподаватель истории</t>
  </si>
  <si>
    <t>СКГУ им. М. Козыбаева ЖБ № 0748399 от 29.06.2006г Учитель истории , основа права и экономики.</t>
  </si>
  <si>
    <t>Сапаркулова МайраСултановна.</t>
  </si>
  <si>
    <t>Казазахстанскую государственную Консерваторию им. Курмангазы ЖБ № 0300441 от 27.05.2002г</t>
  </si>
  <si>
    <t>Саржанов Нурлан Сериковия.</t>
  </si>
  <si>
    <t>Колледж искусств - Шод КОБ № 0052033 от 22.06.2007г Преподаватель ДМШ, артист оркестра ансамбля</t>
  </si>
  <si>
    <t>Сафонова МаринаАнатольевна.</t>
  </si>
  <si>
    <t>преп. теорет дисц.конц-р</t>
  </si>
  <si>
    <t xml:space="preserve">Петропавловский музыкальное училище  ГТ № 128218 от 20.06.1981г Преподаватель муз школы посольфеджио </t>
  </si>
  <si>
    <t>1катпр,в/к-конц</t>
  </si>
  <si>
    <t>Сафронов ЕвгенийИванович.</t>
  </si>
  <si>
    <t>Алмаатинскую Госудаоственную консерваторию им. Курмангазы ЖБ№ 0001358 от 20.05.1994г Конц  исполнитель ,артист орк.и ансамбля, преподаватель , дирижер дух оркестра.</t>
  </si>
  <si>
    <t>Свисткова ОльгаАнатольевна.</t>
  </si>
  <si>
    <t>преп. струн.инст, иллюстр</t>
  </si>
  <si>
    <t>Дальневосточный педагогический институт искусств ТВ № 325263 от 06.06.1991г артист оркестра , артист, камерного ансамбля , преподаватель.</t>
  </si>
  <si>
    <t>в/к/вк</t>
  </si>
  <si>
    <t>Сергазинов НурланЕсымканович.</t>
  </si>
  <si>
    <t>преп.виолончель, иллюстр.</t>
  </si>
  <si>
    <t>Казахского национального университета искусств ЖБ-Б № 0361850 от 22.06.2012г Инструментальное исполнительство струнные инструменты.</t>
  </si>
  <si>
    <t>2кат           в/к-и</t>
  </si>
  <si>
    <t>Скорынин СергейСергеевич</t>
  </si>
  <si>
    <t>кларнет,илюстратор</t>
  </si>
  <si>
    <t>Уральская государственная консерватория / институт / им. М.П. Мусорского БТ № 0014500 от 02.06.2015г Конц исполнитель . Артист оркестра. Артист ансамбля. Преподаватель</t>
  </si>
  <si>
    <t>б/к, в/к-и</t>
  </si>
  <si>
    <t>Слезко ДмитрийАндреевич.</t>
  </si>
  <si>
    <t>Колледж искусств - Шод ТКБ № 1081171 от 20.06.2017г Инструментальное исполнительство.</t>
  </si>
  <si>
    <t>Спицина ЕленаВалерьевна.</t>
  </si>
  <si>
    <t>Петропавловское музыкальное училище МТ- I № 166103 от 20.06.1988г Преподаватель муз школы, концетмейстер.</t>
  </si>
  <si>
    <t>Тажибаева КымбатКайрулловна.</t>
  </si>
  <si>
    <t>преподаватель теор. Дисц</t>
  </si>
  <si>
    <t>Шымкентский педагогический институт культуры им. Аль- Фараби ПВ № 080034 от 27.05.1993г кульпросвет работник рук самодеятельного хорового коллектива.</t>
  </si>
  <si>
    <t>Таушева Динара Бакытовна</t>
  </si>
  <si>
    <t>преподаватель практики на казахском языке</t>
  </si>
  <si>
    <t>Казахского национального университета искусств ЖБ-Б №00361915от 20.06.2012г Вокальное искуство.</t>
  </si>
  <si>
    <t>Титов ВячеславБорисович.</t>
  </si>
  <si>
    <t>Петропавловское музыкальное училище ТКБ № 0716230 от 07.06.1995г Духовные и ударные инструменты.</t>
  </si>
  <si>
    <t>Трофимова АлександраВасильевна.</t>
  </si>
  <si>
    <t>преп.общ.ф-но, концертм</t>
  </si>
  <si>
    <t xml:space="preserve"> СКГУ ЖБ № 0052174 от 17.06..1999г Учитель музыки</t>
  </si>
  <si>
    <t>Ультараков БолатСарайкенович</t>
  </si>
  <si>
    <t>преп.дух.инстр.</t>
  </si>
  <si>
    <t>Алма - Атинскую Гос. Консерваторию им. Курмангазы ТВ № 682041 от 27.05.1989г Преподователь , артист оркестра, Артист камерного ансамбля.</t>
  </si>
  <si>
    <t>Умарова З.И.</t>
  </si>
  <si>
    <t>Сумской государственный педагогический институт им. А.С. Макаренко ИВ-I № 042445 от 02.07.1982г Учитель русского языка и литературы и методиста по воспитательной работе.</t>
  </si>
  <si>
    <t>Федотов НиколайАлександрович.</t>
  </si>
  <si>
    <t>Петропавловский колледж искусств КОБ №0298935 от 22.06.2009г Преподаватель ДМШ , артист оркестра , ансамбля .</t>
  </si>
  <si>
    <t>Хамзина Алтын.С.</t>
  </si>
  <si>
    <t>преподаватель домбры</t>
  </si>
  <si>
    <t>Алматинскую государственную Консерваторию им. Курмангазы ЖБ №0140247 от 07.05.2001г Артист оркестра , преподаватель</t>
  </si>
  <si>
    <t>Чернявская ЕленаАлександровна.</t>
  </si>
  <si>
    <t>преп.общ.ф-но.конц</t>
  </si>
  <si>
    <t>СКГУ им. М.Козыбаева  ЖБ № 0007612 от 03.07.2009г Музыкальное оброзование.</t>
  </si>
  <si>
    <t>1/к-в/к-конц</t>
  </si>
  <si>
    <t>Шабалова СветланаВикторовна.</t>
  </si>
  <si>
    <t>преподаватель обяз. Ф-но, концертмейстер</t>
  </si>
  <si>
    <t>Талды-Курганский педагогический институт им. И. Джансугурова ПВ №и076737 от 26.06.1989г Учитель музыки и пения , методист по воспитательной работе.</t>
  </si>
  <si>
    <t>Шакирова АнисаАгдамовна.</t>
  </si>
  <si>
    <t>преп.теор.муз.</t>
  </si>
  <si>
    <t xml:space="preserve">Киренский государственный институт искусств им. Б.Бейшеноливой КВ № 208728 от 30.05.1983г Преподователь, музакавед. </t>
  </si>
  <si>
    <t>Шарапиденова АлимаСериковна.</t>
  </si>
  <si>
    <t>преп ф-но</t>
  </si>
  <si>
    <t xml:space="preserve">Казахскую национальную Консерваторию  им. Курмангазы ЖБ № 0392467 от 02.06.2003г Преподаватель психолого педагогических дисциплин </t>
  </si>
  <si>
    <t>Шарипов Нурсултан Бауржанович</t>
  </si>
  <si>
    <t>преподаватель английского языка</t>
  </si>
  <si>
    <t xml:space="preserve">СКГУ ЖБ-Б № 0888457 от 10.06.2015г  Иностранный язык </t>
  </si>
  <si>
    <t>Шин АленаАлиевна.</t>
  </si>
  <si>
    <t>СКГУ ЖБ-№ 0250484 от 02.07.2009г Музыкальное оброзование</t>
  </si>
  <si>
    <t>Яворская ЮлияВладимировна.</t>
  </si>
  <si>
    <t>преподав.скрипки.иллюстр</t>
  </si>
  <si>
    <t>Российская академия музыки им. Гнесивых ОКА № 27183 от 30.06.2013г Конц исполнитель, артист оркестра, артист ансамбля, преподаватель.</t>
  </si>
  <si>
    <t>2 кат-п</t>
  </si>
  <si>
    <t>2 кат-п, б/к</t>
  </si>
  <si>
    <t>Вакансия</t>
  </si>
  <si>
    <t>преподав.концер.иллюст</t>
  </si>
  <si>
    <t>итого</t>
  </si>
  <si>
    <t>Зам.директора_______________________Хамзина А.С.</t>
  </si>
  <si>
    <t>Главный бухгалтер__________________Кайралапова Н.З.</t>
  </si>
  <si>
    <t>14л8м</t>
  </si>
  <si>
    <t>31л.3м</t>
  </si>
  <si>
    <t>14л 4м</t>
  </si>
  <si>
    <t>10л.1м</t>
  </si>
  <si>
    <t>11л1м</t>
  </si>
  <si>
    <t>23г2м</t>
  </si>
  <si>
    <t>16л.2м</t>
  </si>
  <si>
    <t>18л.11м</t>
  </si>
  <si>
    <t>8л0м</t>
  </si>
  <si>
    <t>26л3м</t>
  </si>
  <si>
    <t>32г.5м</t>
  </si>
  <si>
    <t>36л4м</t>
  </si>
  <si>
    <t>16л1м-ил</t>
  </si>
  <si>
    <t>27л2м     30л8м</t>
  </si>
  <si>
    <t>18л 4м          37л3м</t>
  </si>
  <si>
    <t>45л.3м</t>
  </si>
  <si>
    <t>37л.3м</t>
  </si>
  <si>
    <t>2г.4м-ил</t>
  </si>
  <si>
    <t xml:space="preserve">27г1м   </t>
  </si>
  <si>
    <t>19л1м</t>
  </si>
  <si>
    <t>15л11м        17л10м</t>
  </si>
  <si>
    <t>6л.4м</t>
  </si>
  <si>
    <t>17л</t>
  </si>
  <si>
    <t>19л3м27дн</t>
  </si>
  <si>
    <t>2г2м 24дн</t>
  </si>
  <si>
    <t>10л5м</t>
  </si>
  <si>
    <t>40л4м</t>
  </si>
  <si>
    <t>26л10м</t>
  </si>
  <si>
    <t>21г4м</t>
  </si>
  <si>
    <t>7л пр                7г1м</t>
  </si>
  <si>
    <t>6л.3м пр          16л7м</t>
  </si>
  <si>
    <t>28л9м</t>
  </si>
  <si>
    <t>5л04м                  6л.2м</t>
  </si>
  <si>
    <t>19л4м</t>
  </si>
  <si>
    <t>37л4м</t>
  </si>
  <si>
    <t>2г 4м               9л</t>
  </si>
  <si>
    <t>7л4м</t>
  </si>
  <si>
    <t>15л2м</t>
  </si>
  <si>
    <t>16л2м</t>
  </si>
  <si>
    <t>27л5м</t>
  </si>
  <si>
    <t>38л4м</t>
  </si>
  <si>
    <t>19л.1м</t>
  </si>
  <si>
    <t>12л7м         12л10м</t>
  </si>
  <si>
    <t xml:space="preserve">6л3м                  </t>
  </si>
  <si>
    <t xml:space="preserve">29л3м   </t>
  </si>
  <si>
    <t>33г3м</t>
  </si>
  <si>
    <t>8л.</t>
  </si>
  <si>
    <t>37л.2м</t>
  </si>
  <si>
    <t>20л10м</t>
  </si>
  <si>
    <t>15л4м</t>
  </si>
  <si>
    <t xml:space="preserve">39л2м         </t>
  </si>
  <si>
    <t>28л.2м</t>
  </si>
  <si>
    <t>17л2м</t>
  </si>
  <si>
    <t>6м</t>
  </si>
  <si>
    <t>15л 6м11дн</t>
  </si>
  <si>
    <t>20л.3м</t>
  </si>
  <si>
    <t>6г1м</t>
  </si>
  <si>
    <t>27л3м</t>
  </si>
  <si>
    <t>20л4м</t>
  </si>
  <si>
    <t>17л11м-пед  25л10м-конц</t>
  </si>
  <si>
    <t>38л7м</t>
  </si>
  <si>
    <t>13л4м</t>
  </si>
  <si>
    <t>17л10м</t>
  </si>
  <si>
    <t>10л4м</t>
  </si>
  <si>
    <t>6г4м-п                   7г5м26дн ил</t>
  </si>
  <si>
    <t>14л11м20дн</t>
  </si>
  <si>
    <t>25л6м-п   27л.7м-ил</t>
  </si>
  <si>
    <t xml:space="preserve">31л8м       </t>
  </si>
  <si>
    <t>43г4м</t>
  </si>
  <si>
    <t>12л11м-конц</t>
  </si>
  <si>
    <t>6л.3м-п18л-ил4м</t>
  </si>
  <si>
    <t>30л4м</t>
  </si>
  <si>
    <t>15л7м</t>
  </si>
  <si>
    <t>13л10м</t>
  </si>
  <si>
    <t>37л3м</t>
  </si>
  <si>
    <t>29л9м</t>
  </si>
  <si>
    <t>28л2м         32л2м-к</t>
  </si>
  <si>
    <t>6л3м       18л9м</t>
  </si>
  <si>
    <t xml:space="preserve"> 1г.4м          10л4м-ил</t>
  </si>
  <si>
    <t>2г4м</t>
  </si>
  <si>
    <t>6л6м</t>
  </si>
  <si>
    <t>31л</t>
  </si>
  <si>
    <t>1г4м пр,14л6м10дн-ил</t>
  </si>
  <si>
    <t xml:space="preserve">        24г.9м04дн -ил</t>
  </si>
  <si>
    <t>29л6м конц</t>
  </si>
  <si>
    <t>34г9м</t>
  </si>
  <si>
    <t>34г4м</t>
  </si>
  <si>
    <t>9л4м</t>
  </si>
  <si>
    <t>23г4м</t>
  </si>
  <si>
    <t xml:space="preserve">1 год4м преп,30л9м-коц </t>
  </si>
  <si>
    <t>20л.10м</t>
  </si>
  <si>
    <t>4г3м</t>
  </si>
  <si>
    <t>10л6м</t>
  </si>
  <si>
    <t>7л3м         9л4м конц</t>
  </si>
  <si>
    <t xml:space="preserve"> на 1 января 2020 года</t>
  </si>
  <si>
    <t>препод. Вокала</t>
  </si>
  <si>
    <t xml:space="preserve"> 2кат -конц</t>
  </si>
  <si>
    <t>В2-2:       В3-4</t>
  </si>
  <si>
    <t>В2-1    В3-1</t>
  </si>
  <si>
    <t>1кат, в/к-ил</t>
  </si>
  <si>
    <t>11л4м-п             16л7м</t>
  </si>
  <si>
    <t>в/к-п,в/к-ил</t>
  </si>
  <si>
    <t>вк-п,вк-ил</t>
  </si>
  <si>
    <t>1к-п,в/к-кон</t>
  </si>
  <si>
    <t xml:space="preserve">  в/к-ил</t>
  </si>
  <si>
    <t>п-б/к , 2 к-ил</t>
  </si>
  <si>
    <t xml:space="preserve">19л2м 19л5м-и       </t>
  </si>
  <si>
    <t>14л04м 01дн  16л4м</t>
  </si>
  <si>
    <t xml:space="preserve">12л3м 22л7м     </t>
  </si>
  <si>
    <t xml:space="preserve"> в/к-ил</t>
  </si>
  <si>
    <t>37л2м   37л2м-и</t>
  </si>
  <si>
    <t>38л1м</t>
  </si>
  <si>
    <t>Темирханова А.Ж.</t>
  </si>
  <si>
    <t>21г6м</t>
  </si>
  <si>
    <t>2кат-п в/к-ил</t>
  </si>
  <si>
    <t>2кат-п 2кат ил</t>
  </si>
  <si>
    <t>б/к-п в/к-ил</t>
  </si>
  <si>
    <t>8л4м            10л11м</t>
  </si>
  <si>
    <t>Алматинская государственная консерватория им.Курмангазы ЖБ№ 0140141, артист оркестра и камерного ансамбля, педагог</t>
  </si>
  <si>
    <t>Экономист__________________________Идрисова С.М.</t>
  </si>
  <si>
    <t>Бекжанов Мурат Шерниязович</t>
  </si>
  <si>
    <t>СКГУ им. М.Козыбаева ЖБ-Б № 0099043 от 09.06.2011г Музыкальное оброзование</t>
  </si>
  <si>
    <t>10л3м-ил</t>
  </si>
  <si>
    <t>В3-1</t>
  </si>
  <si>
    <t>Демин А.С.</t>
  </si>
  <si>
    <t>2г10м-ил</t>
  </si>
  <si>
    <t>2к-ил</t>
  </si>
  <si>
    <t>В4-3</t>
  </si>
  <si>
    <t>Кокорин Александр Александрович</t>
  </si>
  <si>
    <t>СКГУ им.Козыбаева ЖБ-Б № 0804029 учитнль музыки, дирижер хора</t>
  </si>
  <si>
    <t>вк-ил</t>
  </si>
  <si>
    <t>Таушев А.А.</t>
  </si>
  <si>
    <t>преподаватель сольного пения</t>
  </si>
  <si>
    <t>Казахского национального университета искусств ЖБ-Б №0224537 от 20.06.2011г Вокальное искуства.</t>
  </si>
  <si>
    <t xml:space="preserve"> 1г4м-п 12л.3м-илл</t>
  </si>
  <si>
    <t xml:space="preserve">б/к-п </t>
  </si>
  <si>
    <t>" КГУ Комплекс" Колледж искусств ТКБ№ 1203608 от 21.06.2019г Инструментальное исполнительство и музыкальное искусство эстрады</t>
  </si>
  <si>
    <t>Отклонение</t>
  </si>
  <si>
    <t>В2-4, В3-3</t>
  </si>
  <si>
    <t>В2-4, В3-1</t>
  </si>
  <si>
    <t>В2-2, В3-1</t>
  </si>
  <si>
    <t>В2-2, В3-2</t>
  </si>
  <si>
    <t>В2-1, В3-1</t>
  </si>
  <si>
    <t>В4-4, В4-1</t>
  </si>
  <si>
    <t>В2-3, В3-1</t>
  </si>
  <si>
    <t>В2-4            В3-4</t>
  </si>
  <si>
    <t>В2-4, В3-4</t>
  </si>
  <si>
    <t>В2-3, В3-4</t>
  </si>
  <si>
    <t>Поправочн коэф</t>
  </si>
  <si>
    <t>Всего повыш з/платы в месяц</t>
  </si>
  <si>
    <t xml:space="preserve">Всего з/п до повыш </t>
  </si>
  <si>
    <t>10л9м</t>
  </si>
  <si>
    <t>19л9м</t>
  </si>
  <si>
    <t>В2-3, В3-3</t>
  </si>
  <si>
    <t xml:space="preserve"> на 1 сентября 2020 года</t>
  </si>
  <si>
    <t xml:space="preserve">15л </t>
  </si>
  <si>
    <t>11л9м</t>
  </si>
  <si>
    <t>23г10м</t>
  </si>
  <si>
    <t>16л.10м</t>
  </si>
  <si>
    <t>8л8м</t>
  </si>
  <si>
    <t>26л11м</t>
  </si>
  <si>
    <t>19л11м</t>
  </si>
  <si>
    <t xml:space="preserve">2г10м </t>
  </si>
  <si>
    <t>37л</t>
  </si>
  <si>
    <t>17л8м</t>
  </si>
  <si>
    <t>45л.11м</t>
  </si>
  <si>
    <t xml:space="preserve">27л9м   </t>
  </si>
  <si>
    <t>41л</t>
  </si>
  <si>
    <t>22г</t>
  </si>
  <si>
    <t>29л5м</t>
  </si>
  <si>
    <t>38л</t>
  </si>
  <si>
    <t>37л10м   37л10м-и</t>
  </si>
  <si>
    <t>8л</t>
  </si>
  <si>
    <t>14л</t>
  </si>
  <si>
    <t>13л3м         13л6м</t>
  </si>
  <si>
    <t xml:space="preserve">29л11м   </t>
  </si>
  <si>
    <t>37л10м</t>
  </si>
  <si>
    <t>20л</t>
  </si>
  <si>
    <t xml:space="preserve">39л10м         </t>
  </si>
  <si>
    <t>28л10м</t>
  </si>
  <si>
    <t>21л2м</t>
  </si>
  <si>
    <t>16л 2м</t>
  </si>
  <si>
    <t>27л11м</t>
  </si>
  <si>
    <t>21л</t>
  </si>
  <si>
    <t>18л7м-пед  26л6м-конц</t>
  </si>
  <si>
    <t>39л3м</t>
  </si>
  <si>
    <t>11л</t>
  </si>
  <si>
    <t>7л-п                   8л1м-ил</t>
  </si>
  <si>
    <t xml:space="preserve">32г4м       </t>
  </si>
  <si>
    <t>13л7м-конц</t>
  </si>
  <si>
    <t>6л11м-п  19л-ил</t>
  </si>
  <si>
    <t>16л3м</t>
  </si>
  <si>
    <t>12л-п             17л3м</t>
  </si>
  <si>
    <t>37л11м</t>
  </si>
  <si>
    <t>30л5м</t>
  </si>
  <si>
    <t>28л10м         32г10м-к</t>
  </si>
  <si>
    <t>6л11м       19л5м</t>
  </si>
  <si>
    <t>3г</t>
  </si>
  <si>
    <t>7л2м</t>
  </si>
  <si>
    <t>31г8м</t>
  </si>
  <si>
    <t>2г пр 15л2м-ил</t>
  </si>
  <si>
    <t>30л2м конц</t>
  </si>
  <si>
    <t>35л5м</t>
  </si>
  <si>
    <t>35г</t>
  </si>
  <si>
    <t>24г</t>
  </si>
  <si>
    <t xml:space="preserve">2 год-п 31г5м-коц </t>
  </si>
  <si>
    <t>4г11м</t>
  </si>
  <si>
    <t>11л2м</t>
  </si>
  <si>
    <t>7л11м         10л конц</t>
  </si>
  <si>
    <t>27л10м-п    31г4м-к</t>
  </si>
  <si>
    <t>1к-п,1к-к</t>
  </si>
  <si>
    <t>1кат-п, б/к-и</t>
  </si>
  <si>
    <t>7л</t>
  </si>
  <si>
    <t>15л-п       17л-к</t>
  </si>
  <si>
    <t>7л8м п               7г9м-к</t>
  </si>
  <si>
    <t xml:space="preserve"> 2кат-п   2кат -конц</t>
  </si>
  <si>
    <t>1кат-п      в/к-ил</t>
  </si>
  <si>
    <t>3г                9л8м-и</t>
  </si>
  <si>
    <t>б/к-п, в/к-ил</t>
  </si>
  <si>
    <t>1г2м</t>
  </si>
  <si>
    <t>в/к-п, б/к</t>
  </si>
  <si>
    <t>в/кат-п     в/к-к</t>
  </si>
  <si>
    <t>1к-п</t>
  </si>
  <si>
    <t>2кат-конц</t>
  </si>
  <si>
    <t>2кат-п,     в/к-ил</t>
  </si>
  <si>
    <t>в/к-п, в/к-ил</t>
  </si>
  <si>
    <t>в/кат</t>
  </si>
  <si>
    <t>2кат-п           в/к-и</t>
  </si>
  <si>
    <t xml:space="preserve"> 2г-п         11л-ил</t>
  </si>
  <si>
    <t>б/к-п, в/к-и</t>
  </si>
  <si>
    <t>б/к-п, б/к-к</t>
  </si>
  <si>
    <t>2 кат-п,    в/к-и</t>
  </si>
  <si>
    <t xml:space="preserve">Категория по аттестации </t>
  </si>
  <si>
    <t>В4-2, В4-2</t>
  </si>
  <si>
    <t>б/к-п,б/к-к</t>
  </si>
  <si>
    <t>В4-4, В4-4</t>
  </si>
  <si>
    <t>В2-2, В3-4</t>
  </si>
  <si>
    <t>1кат-п, в/к-к</t>
  </si>
  <si>
    <t>31г6м</t>
  </si>
  <si>
    <t>33г6м</t>
  </si>
  <si>
    <t>19л          37л11м-к</t>
  </si>
  <si>
    <t>12л10м-п        13л11м-и</t>
  </si>
  <si>
    <t>1кат-п, в/к-и</t>
  </si>
  <si>
    <t>9л пр          17л3м-и</t>
  </si>
  <si>
    <t>6л-п                  6л-и</t>
  </si>
  <si>
    <t>15л3м</t>
  </si>
  <si>
    <t>39л</t>
  </si>
  <si>
    <t>9л-п           11л7м-ил</t>
  </si>
  <si>
    <t>Кыргызкий государственный институт искусств им.Б. Бейшеналиевой  ШВ№180198821 от 30.06.2018г Актерское искусство</t>
  </si>
  <si>
    <t>42г4м</t>
  </si>
  <si>
    <t>Казахского национального университета искусств  ЖБ-Б № 0675562 от 20.06.2014гБакалавр Вокальное искусство</t>
  </si>
  <si>
    <t>8м29дн</t>
  </si>
  <si>
    <t>Музыкальный колледж им. Биржан сала ТКБ №1185093 от 21.06.2019г. Фортепиано</t>
  </si>
  <si>
    <t>преп-ль муз-теор дисциплин</t>
  </si>
  <si>
    <t>" КГУ Комплекс" Колледж искусств ТКБ№ 0160722 от 19.06.2020г теория музыки</t>
  </si>
  <si>
    <t>ср спец</t>
  </si>
  <si>
    <t>0л0м</t>
  </si>
  <si>
    <t>Петропавловское музыкальное училище Я №175503 от 17.06.1977г учитель пения</t>
  </si>
  <si>
    <t>29л7м</t>
  </si>
  <si>
    <t>Казахской национальной консерватории им. Курмангазы ЖБ-Б № 1171467 от 28.06.2017г  Традиционное музыкальное искусства.</t>
  </si>
  <si>
    <t>2г5м</t>
  </si>
  <si>
    <t>преп-ль хорового дирижирования</t>
  </si>
  <si>
    <t>СКГУ им.  М.Козыбаева ЖБ-Б № 1197445 от 21.06.2017г музыкальное образование</t>
  </si>
  <si>
    <t>6л5м</t>
  </si>
  <si>
    <t>преп-ль англ языка</t>
  </si>
  <si>
    <t>СКГУ им. М. Козыбаева ЖБ-Б № 0804082 от 11.06.2014г бакалавр образования иностранный язык</t>
  </si>
  <si>
    <t>6л</t>
  </si>
  <si>
    <t>учитель рус языка и литературы</t>
  </si>
  <si>
    <t>Ишимский государственный педагогический институт им. П.П.Ершова ДВС 1579714 от 02.07.2020г учитель русского языка, литературы и культурологии</t>
  </si>
  <si>
    <t>5л</t>
  </si>
  <si>
    <t>преп-ль информатики</t>
  </si>
  <si>
    <t xml:space="preserve"> СКГУ им. М.Козыбаева  ЖБ-Б № 1671403 от 03.06.2020г бакалавр образования информатика</t>
  </si>
  <si>
    <t>учитель математики</t>
  </si>
  <si>
    <t>СКГУ им.Козыбаева ЖБ-Б № 1462767  от 05.07.2019г бакалавр образования математика</t>
  </si>
  <si>
    <t>11м</t>
  </si>
  <si>
    <t xml:space="preserve">СКГУ им. М. Козыбаева ЖБ № 0251522 от 23.06.2010г Учитель истории </t>
  </si>
  <si>
    <t>Педагогический институт им.Абая ЕВ № 099715 от 30.06.1980г Учитель химии и биологии</t>
  </si>
  <si>
    <t>преподаватель актерского мастерства</t>
  </si>
  <si>
    <t>13л</t>
  </si>
  <si>
    <t>п-б/к , 2 к-конц</t>
  </si>
  <si>
    <t xml:space="preserve">20л1м        </t>
  </si>
  <si>
    <t>18л2м</t>
  </si>
  <si>
    <t>26л4м-п   28л.3м-ил</t>
  </si>
  <si>
    <t>преподаватели</t>
  </si>
  <si>
    <t>иллюстраторы</t>
  </si>
  <si>
    <t>В3-4</t>
  </si>
  <si>
    <t>препод англ яз</t>
  </si>
  <si>
    <t>препод ритмики</t>
  </si>
  <si>
    <t>концермейст.р</t>
  </si>
  <si>
    <r>
      <t>Стаж</t>
    </r>
    <r>
      <rPr>
        <b/>
        <sz val="12"/>
        <color rgb="FFFF0000"/>
        <rFont val="Arial"/>
        <family val="2"/>
        <charset val="204"/>
      </rPr>
      <t xml:space="preserve"> </t>
    </r>
  </si>
  <si>
    <t xml:space="preserve">За степень магистра </t>
  </si>
  <si>
    <t xml:space="preserve">преподаватель каз.яз и литер.  </t>
  </si>
  <si>
    <t xml:space="preserve">преподаватель культура речи  </t>
  </si>
  <si>
    <t xml:space="preserve"> 11л.11м-п</t>
  </si>
  <si>
    <t xml:space="preserve">В2-4            </t>
  </si>
  <si>
    <t>1г</t>
  </si>
  <si>
    <t>В3-3</t>
  </si>
  <si>
    <t>5-7л</t>
  </si>
  <si>
    <t>За обновленную программу 30% от ДО</t>
  </si>
  <si>
    <t>Оклад с учетом попрпвочного коэф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</si>
</sst>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_ ;\-0.00\ "/>
    <numFmt numFmtId="166" formatCode="#,##0.00_т_г_."/>
    <numFmt numFmtId="167" formatCode="#,##0_т_г_."/>
  </numFmts>
  <fonts count="26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3"/>
      <name val="Arial Cyr"/>
      <charset val="204"/>
    </font>
    <font>
      <sz val="15"/>
      <name val="Arial Cyr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color theme="1"/>
      <name val="Arial cyr"/>
      <charset val="204"/>
    </font>
    <font>
      <sz val="13"/>
      <name val="Arial"/>
      <family val="2"/>
      <charset val="204"/>
    </font>
    <font>
      <sz val="15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" fontId="1" fillId="0" borderId="0" xfId="0" applyNumberFormat="1" applyFont="1" applyFill="1" applyAlignment="1">
      <alignment horizontal="center"/>
    </xf>
    <xf numFmtId="165" fontId="5" fillId="2" borderId="0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" fontId="10" fillId="0" borderId="0" xfId="0" applyNumberFormat="1" applyFont="1" applyFill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7" fillId="2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64" fontId="24" fillId="2" borderId="0" xfId="0" applyNumberFormat="1" applyFont="1" applyFill="1" applyAlignment="1">
      <alignment horizontal="center" vertical="center" wrapText="1"/>
    </xf>
    <xf numFmtId="2" fontId="24" fillId="2" borderId="0" xfId="0" applyNumberFormat="1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5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S127"/>
  <sheetViews>
    <sheetView view="pageBreakPreview" topLeftCell="A7" zoomScaleNormal="100" zoomScaleSheetLayoutView="100" workbookViewId="0">
      <selection activeCell="B7" sqref="B1:B1048576"/>
    </sheetView>
  </sheetViews>
  <sheetFormatPr defaultRowHeight="15" x14ac:dyDescent="0.25"/>
  <cols>
    <col min="1" max="1" width="8" customWidth="1"/>
    <col min="2" max="2" width="19.28515625" customWidth="1"/>
    <col min="3" max="3" width="78.28515625" customWidth="1"/>
    <col min="4" max="4" width="10.42578125" customWidth="1"/>
    <col min="5" max="7" width="13.28515625" customWidth="1"/>
    <col min="8" max="8" width="9.140625" customWidth="1"/>
    <col min="9" max="9" width="8.28515625" customWidth="1"/>
    <col min="10" max="10" width="9.7109375" customWidth="1"/>
    <col min="11" max="11" width="10.28515625" customWidth="1"/>
    <col min="12" max="12" width="9.42578125" customWidth="1"/>
    <col min="13" max="13" width="11.42578125" customWidth="1"/>
    <col min="14" max="14" width="9.42578125" customWidth="1"/>
    <col min="15" max="15" width="10" customWidth="1"/>
    <col min="16" max="16" width="11.28515625" customWidth="1"/>
    <col min="17" max="17" width="10.42578125" customWidth="1"/>
    <col min="18" max="18" width="9.85546875" customWidth="1"/>
    <col min="19" max="19" width="11.140625" customWidth="1"/>
    <col min="20" max="20" width="10.28515625" customWidth="1"/>
    <col min="21" max="21" width="11.85546875" customWidth="1"/>
    <col min="22" max="23" width="11" customWidth="1"/>
    <col min="24" max="27" width="13.7109375" customWidth="1"/>
    <col min="28" max="28" width="9" customWidth="1"/>
    <col min="29" max="29" width="6.5703125" customWidth="1"/>
    <col min="30" max="30" width="13.7109375" customWidth="1"/>
    <col min="31" max="31" width="9.85546875" customWidth="1"/>
    <col min="32" max="32" width="10.7109375" customWidth="1"/>
    <col min="33" max="33" width="11.42578125" customWidth="1"/>
    <col min="34" max="34" width="7.28515625" customWidth="1"/>
    <col min="35" max="35" width="7.140625" customWidth="1"/>
    <col min="36" max="36" width="12.7109375" customWidth="1"/>
    <col min="37" max="37" width="6.85546875" customWidth="1"/>
    <col min="38" max="38" width="10.140625" customWidth="1"/>
    <col min="39" max="39" width="12.5703125" customWidth="1"/>
    <col min="40" max="40" width="13.5703125" customWidth="1"/>
    <col min="41" max="41" width="13" customWidth="1"/>
    <col min="42" max="42" width="13.28515625" customWidth="1"/>
    <col min="43" max="43" width="11.28515625" customWidth="1"/>
    <col min="44" max="44" width="12.42578125" customWidth="1"/>
  </cols>
  <sheetData>
    <row r="1" spans="1:45" ht="18.75" customHeight="1" x14ac:dyDescent="0.25">
      <c r="A1" s="115"/>
      <c r="B1" s="116"/>
      <c r="C1" s="116"/>
      <c r="D1" s="115"/>
      <c r="E1" s="115"/>
      <c r="F1" s="115"/>
      <c r="G1" s="115"/>
      <c r="H1" s="115"/>
      <c r="I1" s="117"/>
      <c r="J1" s="115"/>
      <c r="K1" s="118"/>
      <c r="L1" s="118"/>
      <c r="M1" s="119"/>
      <c r="N1" s="119"/>
      <c r="O1" s="119"/>
      <c r="P1" s="119"/>
      <c r="Q1" s="120"/>
      <c r="R1" s="120"/>
      <c r="S1" s="120"/>
      <c r="T1" s="120"/>
      <c r="U1" s="115"/>
      <c r="V1" s="115"/>
      <c r="W1" s="115"/>
      <c r="X1" s="115"/>
      <c r="Y1" s="115"/>
      <c r="Z1" s="115"/>
      <c r="AA1" s="115"/>
      <c r="AB1" s="115"/>
      <c r="AC1" s="118"/>
      <c r="AD1" s="118"/>
      <c r="AE1" s="115"/>
      <c r="AF1" s="115"/>
      <c r="AG1" s="121"/>
      <c r="AH1" s="121"/>
      <c r="AI1" s="122" t="s">
        <v>0</v>
      </c>
      <c r="AJ1" s="230" t="s">
        <v>1</v>
      </c>
      <c r="AK1" s="231"/>
      <c r="AL1" s="232"/>
      <c r="AM1" s="123"/>
      <c r="AN1" s="124" t="s">
        <v>2</v>
      </c>
      <c r="AO1" s="206" t="s">
        <v>3</v>
      </c>
      <c r="AP1" s="126" t="s">
        <v>4</v>
      </c>
      <c r="AQ1" s="127"/>
      <c r="AR1" s="203"/>
    </row>
    <row r="2" spans="1:45" ht="18.75" customHeight="1" x14ac:dyDescent="0.25">
      <c r="A2" s="115"/>
      <c r="B2" s="130"/>
      <c r="C2" s="130"/>
      <c r="D2" s="203"/>
      <c r="E2" s="203"/>
      <c r="F2" s="203"/>
      <c r="G2" s="203"/>
      <c r="H2" s="203"/>
      <c r="I2" s="131"/>
      <c r="J2" s="203"/>
      <c r="K2" s="132"/>
      <c r="L2" s="132"/>
      <c r="M2" s="133"/>
      <c r="N2" s="203"/>
      <c r="O2" s="203"/>
      <c r="P2" s="133" t="s">
        <v>6</v>
      </c>
      <c r="Q2" s="134"/>
      <c r="R2" s="134"/>
      <c r="S2" s="134"/>
      <c r="T2" s="134"/>
      <c r="U2" s="135"/>
      <c r="V2" s="135"/>
      <c r="W2" s="135"/>
      <c r="X2" s="136"/>
      <c r="Y2" s="136"/>
      <c r="Z2" s="136"/>
      <c r="AA2" s="136"/>
      <c r="AB2" s="115"/>
      <c r="AC2" s="118"/>
      <c r="AD2" s="118"/>
      <c r="AE2" s="115"/>
      <c r="AF2" s="115"/>
      <c r="AG2" s="121"/>
      <c r="AH2" s="121"/>
      <c r="AI2" s="137">
        <v>1</v>
      </c>
      <c r="AJ2" s="233" t="s">
        <v>7</v>
      </c>
      <c r="AK2" s="234"/>
      <c r="AL2" s="235"/>
      <c r="AM2" s="138"/>
      <c r="AN2" s="139">
        <v>4</v>
      </c>
      <c r="AO2" s="137">
        <v>10</v>
      </c>
      <c r="AP2" s="140">
        <f>AN2+AO2</f>
        <v>14</v>
      </c>
      <c r="AQ2" s="141"/>
      <c r="AR2" s="142"/>
    </row>
    <row r="3" spans="1:45" ht="18.75" x14ac:dyDescent="0.25">
      <c r="A3" s="115"/>
      <c r="B3" s="130"/>
      <c r="C3" s="130"/>
      <c r="D3" s="203"/>
      <c r="E3" s="203"/>
      <c r="F3" s="203"/>
      <c r="G3" s="203"/>
      <c r="H3" s="203"/>
      <c r="I3" s="131"/>
      <c r="J3" s="203"/>
      <c r="K3" s="132"/>
      <c r="L3" s="132"/>
      <c r="M3" s="133"/>
      <c r="N3" s="203"/>
      <c r="O3" s="203"/>
      <c r="P3" s="133" t="s">
        <v>9</v>
      </c>
      <c r="Q3" s="134"/>
      <c r="R3" s="134"/>
      <c r="S3" s="134"/>
      <c r="T3" s="134"/>
      <c r="U3" s="135"/>
      <c r="V3" s="135"/>
      <c r="W3" s="135"/>
      <c r="X3" s="115"/>
      <c r="Y3" s="115"/>
      <c r="Z3" s="115"/>
      <c r="AA3" s="115"/>
      <c r="AB3" s="115"/>
      <c r="AC3" s="118"/>
      <c r="AD3" s="118"/>
      <c r="AE3" s="115"/>
      <c r="AF3" s="115"/>
      <c r="AG3" s="121"/>
      <c r="AH3" s="121"/>
      <c r="AI3" s="137">
        <v>2</v>
      </c>
      <c r="AJ3" s="227" t="s">
        <v>10</v>
      </c>
      <c r="AK3" s="228"/>
      <c r="AL3" s="229"/>
      <c r="AM3" s="143"/>
      <c r="AN3" s="139">
        <v>38</v>
      </c>
      <c r="AO3" s="137">
        <v>148</v>
      </c>
      <c r="AP3" s="140">
        <f>AN3+AO3</f>
        <v>186</v>
      </c>
      <c r="AQ3" s="141"/>
      <c r="AR3" s="142"/>
    </row>
    <row r="4" spans="1:45" ht="35.25" customHeight="1" x14ac:dyDescent="0.25">
      <c r="A4" s="115"/>
      <c r="B4" s="129" t="s">
        <v>11</v>
      </c>
      <c r="C4" s="129"/>
      <c r="D4" s="136"/>
      <c r="E4" s="136"/>
      <c r="F4" s="136"/>
      <c r="G4" s="203"/>
      <c r="H4" s="203"/>
      <c r="I4" s="131"/>
      <c r="J4" s="203"/>
      <c r="K4" s="132"/>
      <c r="L4" s="132"/>
      <c r="M4" s="133"/>
      <c r="N4" s="133"/>
      <c r="O4" s="133"/>
      <c r="P4" s="133" t="s">
        <v>12</v>
      </c>
      <c r="Q4" s="134"/>
      <c r="R4" s="134"/>
      <c r="S4" s="134"/>
      <c r="T4" s="134"/>
      <c r="U4" s="135"/>
      <c r="V4" s="135"/>
      <c r="W4" s="135"/>
      <c r="X4" s="115"/>
      <c r="Y4" s="115"/>
      <c r="Z4" s="115"/>
      <c r="AA4" s="115"/>
      <c r="AB4" s="115"/>
      <c r="AC4" s="118"/>
      <c r="AD4" s="118"/>
      <c r="AE4" s="115"/>
      <c r="AF4" s="115"/>
      <c r="AG4" s="121"/>
      <c r="AH4" s="121"/>
      <c r="AI4" s="137">
        <v>3</v>
      </c>
      <c r="AJ4" s="233" t="s">
        <v>13</v>
      </c>
      <c r="AK4" s="234"/>
      <c r="AL4" s="235"/>
      <c r="AM4" s="138"/>
      <c r="AN4" s="139">
        <v>231.5</v>
      </c>
      <c r="AO4" s="139">
        <v>1666.5</v>
      </c>
      <c r="AP4" s="140">
        <f>AN4+AO4</f>
        <v>1898</v>
      </c>
      <c r="AQ4" s="135"/>
      <c r="AR4" s="142"/>
    </row>
    <row r="5" spans="1:45" ht="30" customHeight="1" x14ac:dyDescent="0.25">
      <c r="A5" s="115"/>
      <c r="B5" s="144"/>
      <c r="C5" s="144"/>
      <c r="D5" s="135"/>
      <c r="E5" s="135"/>
      <c r="F5" s="135"/>
      <c r="G5" s="135"/>
      <c r="H5" s="135"/>
      <c r="I5" s="145"/>
      <c r="J5" s="135"/>
      <c r="K5" s="141"/>
      <c r="L5" s="141"/>
      <c r="M5" s="142"/>
      <c r="N5" s="142"/>
      <c r="O5" s="142"/>
      <c r="P5" s="142"/>
      <c r="Q5" s="146"/>
      <c r="R5" s="146"/>
      <c r="S5" s="146"/>
      <c r="T5" s="146"/>
      <c r="U5" s="135"/>
      <c r="V5" s="135"/>
      <c r="W5" s="135"/>
      <c r="X5" s="115"/>
      <c r="Y5" s="115"/>
      <c r="Z5" s="115"/>
      <c r="AA5" s="115"/>
      <c r="AB5" s="115"/>
      <c r="AC5" s="118"/>
      <c r="AD5" s="118"/>
      <c r="AE5" s="115"/>
      <c r="AF5" s="115"/>
      <c r="AG5" s="121"/>
      <c r="AH5" s="121"/>
      <c r="AI5" s="137">
        <v>4</v>
      </c>
      <c r="AJ5" s="233" t="s">
        <v>14</v>
      </c>
      <c r="AK5" s="234"/>
      <c r="AL5" s="235"/>
      <c r="AM5" s="138"/>
      <c r="AN5" s="139">
        <v>231.5</v>
      </c>
      <c r="AO5" s="140">
        <v>1666.5</v>
      </c>
      <c r="AP5" s="140">
        <f>AN5+AO5</f>
        <v>1898</v>
      </c>
      <c r="AQ5" s="142"/>
      <c r="AR5" s="142"/>
    </row>
    <row r="6" spans="1:45" ht="18.75" x14ac:dyDescent="0.25">
      <c r="A6" s="115"/>
      <c r="B6" s="144"/>
      <c r="C6" s="144"/>
      <c r="D6" s="135"/>
      <c r="E6" s="135"/>
      <c r="F6" s="135"/>
      <c r="G6" s="135"/>
      <c r="H6" s="135"/>
      <c r="I6" s="145"/>
      <c r="J6" s="135"/>
      <c r="K6" s="141"/>
      <c r="L6" s="141"/>
      <c r="M6" s="142"/>
      <c r="N6" s="142"/>
      <c r="O6" s="142"/>
      <c r="P6" s="142"/>
      <c r="Q6" s="146"/>
      <c r="R6" s="146"/>
      <c r="S6" s="146"/>
      <c r="T6" s="146"/>
      <c r="U6" s="135"/>
      <c r="V6" s="135"/>
      <c r="W6" s="135"/>
      <c r="X6" s="115"/>
      <c r="Y6" s="115"/>
      <c r="Z6" s="115"/>
      <c r="AA6" s="115"/>
      <c r="AB6" s="115"/>
      <c r="AC6" s="118"/>
      <c r="AD6" s="118"/>
      <c r="AE6" s="115"/>
      <c r="AF6" s="115"/>
      <c r="AG6" s="121"/>
      <c r="AH6" s="121"/>
      <c r="AI6" s="227" t="s">
        <v>15</v>
      </c>
      <c r="AJ6" s="228"/>
      <c r="AK6" s="228"/>
      <c r="AL6" s="229"/>
      <c r="AM6" s="143"/>
      <c r="AN6" s="139"/>
      <c r="AO6" s="139"/>
      <c r="AP6" s="139"/>
      <c r="AQ6" s="135"/>
      <c r="AR6" s="135"/>
    </row>
    <row r="7" spans="1:45" ht="16.5" x14ac:dyDescent="0.25">
      <c r="A7" s="115"/>
      <c r="B7" s="144"/>
      <c r="C7" s="144"/>
      <c r="D7" s="135"/>
      <c r="E7" s="135"/>
      <c r="F7" s="135"/>
      <c r="G7" s="135"/>
      <c r="H7" s="135"/>
      <c r="I7" s="145"/>
      <c r="J7" s="135"/>
      <c r="K7" s="141"/>
      <c r="L7" s="141"/>
      <c r="M7" s="142"/>
      <c r="N7" s="142"/>
      <c r="O7" s="142"/>
      <c r="P7" s="142"/>
      <c r="Q7" s="146"/>
      <c r="R7" s="146"/>
      <c r="S7" s="146"/>
      <c r="T7" s="146"/>
      <c r="U7" s="135"/>
      <c r="V7" s="135"/>
      <c r="W7" s="135"/>
      <c r="X7" s="115"/>
      <c r="Y7" s="115"/>
      <c r="Z7" s="115"/>
      <c r="AA7" s="115"/>
      <c r="AB7" s="115"/>
      <c r="AC7" s="118"/>
      <c r="AD7" s="118"/>
      <c r="AE7" s="115"/>
      <c r="AF7" s="115"/>
      <c r="AG7" s="115"/>
      <c r="AH7" s="115"/>
      <c r="AI7" s="115"/>
      <c r="AJ7" s="115"/>
      <c r="AK7" s="115"/>
      <c r="AL7" s="118"/>
      <c r="AM7" s="115"/>
      <c r="AN7" s="118"/>
      <c r="AO7" s="147"/>
      <c r="AP7" s="118"/>
      <c r="AQ7" s="118"/>
      <c r="AR7" s="118"/>
    </row>
    <row r="8" spans="1:45" ht="16.5" x14ac:dyDescent="0.25">
      <c r="A8" s="115"/>
      <c r="B8" s="129"/>
      <c r="C8" s="129"/>
      <c r="D8" s="222" t="s">
        <v>16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134"/>
      <c r="R8" s="134"/>
      <c r="S8" s="134"/>
      <c r="T8" s="134"/>
      <c r="U8" s="203"/>
      <c r="V8" s="203"/>
      <c r="W8" s="203"/>
      <c r="X8" s="115"/>
      <c r="Y8" s="115"/>
      <c r="Z8" s="115"/>
      <c r="AA8" s="115"/>
      <c r="AB8" s="135"/>
      <c r="AC8" s="118"/>
      <c r="AD8" s="118"/>
      <c r="AE8" s="115"/>
      <c r="AF8" s="115"/>
      <c r="AG8" s="115"/>
      <c r="AH8" s="115"/>
      <c r="AI8" s="115"/>
      <c r="AJ8" s="115"/>
      <c r="AK8" s="115"/>
      <c r="AL8" s="118"/>
      <c r="AM8" s="115"/>
      <c r="AN8" s="118"/>
      <c r="AO8" s="147"/>
      <c r="AP8" s="118"/>
      <c r="AQ8" s="118"/>
      <c r="AR8" s="118"/>
    </row>
    <row r="9" spans="1:45" ht="15.75" x14ac:dyDescent="0.25">
      <c r="A9" s="115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115"/>
      <c r="Y9" s="115"/>
      <c r="Z9" s="115"/>
      <c r="AA9" s="115"/>
      <c r="AB9" s="115"/>
      <c r="AC9" s="118"/>
      <c r="AD9" s="118"/>
      <c r="AE9" s="115"/>
      <c r="AF9" s="115"/>
      <c r="AG9" s="115"/>
      <c r="AH9" s="115"/>
      <c r="AI9" s="115"/>
      <c r="AJ9" s="115"/>
      <c r="AK9" s="115"/>
      <c r="AL9" s="118"/>
      <c r="AM9" s="115"/>
      <c r="AN9" s="118"/>
      <c r="AO9" s="147"/>
      <c r="AP9" s="118"/>
      <c r="AQ9" s="118"/>
      <c r="AR9" s="118"/>
    </row>
    <row r="10" spans="1:45" ht="15.75" x14ac:dyDescent="0.25">
      <c r="A10" s="115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04"/>
      <c r="T10" s="134"/>
      <c r="U10" s="203"/>
      <c r="V10" s="203"/>
      <c r="W10" s="203"/>
      <c r="X10" s="115"/>
      <c r="Y10" s="115"/>
      <c r="Z10" s="115"/>
      <c r="AA10" s="115"/>
      <c r="AB10" s="115"/>
      <c r="AC10" s="118"/>
      <c r="AD10" s="118"/>
      <c r="AE10" s="115"/>
      <c r="AF10" s="115"/>
      <c r="AG10" s="115"/>
      <c r="AH10" s="115"/>
      <c r="AI10" s="115"/>
      <c r="AJ10" s="115"/>
      <c r="AK10" s="115"/>
      <c r="AL10" s="118"/>
      <c r="AM10" s="115"/>
      <c r="AN10" s="118"/>
      <c r="AO10" s="147"/>
      <c r="AP10" s="118"/>
      <c r="AQ10" s="118"/>
      <c r="AR10" s="118"/>
    </row>
    <row r="11" spans="1:45" ht="16.5" x14ac:dyDescent="0.25">
      <c r="A11" s="115"/>
      <c r="B11" s="129"/>
      <c r="C11" s="129"/>
      <c r="D11" s="224" t="s">
        <v>582</v>
      </c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134"/>
      <c r="S11" s="134"/>
      <c r="T11" s="134"/>
      <c r="U11" s="203"/>
      <c r="V11" s="203"/>
      <c r="W11" s="203"/>
      <c r="X11" s="115"/>
      <c r="Y11" s="115"/>
      <c r="Z11" s="115"/>
      <c r="AA11" s="115"/>
      <c r="AB11" s="115"/>
      <c r="AC11" s="118"/>
      <c r="AD11" s="118"/>
      <c r="AE11" s="115"/>
      <c r="AF11" s="115"/>
      <c r="AG11" s="115"/>
      <c r="AH11" s="115"/>
      <c r="AI11" s="115"/>
      <c r="AJ11" s="115"/>
      <c r="AK11" s="115"/>
      <c r="AL11" s="118"/>
      <c r="AM11" s="115"/>
      <c r="AN11" s="118"/>
      <c r="AO11" s="147"/>
      <c r="AP11" s="118"/>
      <c r="AQ11" s="118"/>
      <c r="AR11" s="118"/>
    </row>
    <row r="12" spans="1:45" ht="16.5" customHeight="1" x14ac:dyDescent="0.25">
      <c r="A12" s="211" t="s">
        <v>0</v>
      </c>
      <c r="B12" s="225" t="s">
        <v>19</v>
      </c>
      <c r="C12" s="149"/>
      <c r="D12" s="218" t="s">
        <v>20</v>
      </c>
      <c r="E12" s="211" t="s">
        <v>717</v>
      </c>
      <c r="F12" s="218" t="s">
        <v>660</v>
      </c>
      <c r="G12" s="218" t="s">
        <v>23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05"/>
      <c r="Z12" s="205"/>
      <c r="AA12" s="202"/>
      <c r="AB12" s="211" t="s">
        <v>25</v>
      </c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08" t="s">
        <v>27</v>
      </c>
      <c r="AO12" s="150"/>
      <c r="AP12" s="208" t="s">
        <v>4</v>
      </c>
      <c r="AQ12" s="208" t="s">
        <v>28</v>
      </c>
      <c r="AR12" s="208" t="s">
        <v>29</v>
      </c>
    </row>
    <row r="13" spans="1:45" ht="42" customHeight="1" x14ac:dyDescent="0.25">
      <c r="A13" s="211"/>
      <c r="B13" s="225"/>
      <c r="C13" s="151" t="s">
        <v>30</v>
      </c>
      <c r="D13" s="226"/>
      <c r="E13" s="211"/>
      <c r="F13" s="226"/>
      <c r="G13" s="226"/>
      <c r="H13" s="211" t="s">
        <v>31</v>
      </c>
      <c r="I13" s="212" t="s">
        <v>32</v>
      </c>
      <c r="J13" s="211" t="s">
        <v>33</v>
      </c>
      <c r="K13" s="213" t="s">
        <v>34</v>
      </c>
      <c r="L13" s="213" t="s">
        <v>35</v>
      </c>
      <c r="M13" s="214" t="s">
        <v>36</v>
      </c>
      <c r="N13" s="215"/>
      <c r="O13" s="216"/>
      <c r="P13" s="217" t="s">
        <v>37</v>
      </c>
      <c r="Q13" s="214" t="s">
        <v>38</v>
      </c>
      <c r="R13" s="215"/>
      <c r="S13" s="216"/>
      <c r="T13" s="211" t="s">
        <v>39</v>
      </c>
      <c r="U13" s="211" t="s">
        <v>40</v>
      </c>
      <c r="V13" s="211"/>
      <c r="W13" s="211"/>
      <c r="X13" s="211" t="s">
        <v>41</v>
      </c>
      <c r="Y13" s="218" t="s">
        <v>727</v>
      </c>
      <c r="Z13" s="218" t="s">
        <v>718</v>
      </c>
      <c r="AA13" s="218" t="s">
        <v>726</v>
      </c>
      <c r="AB13" s="211" t="s">
        <v>42</v>
      </c>
      <c r="AC13" s="211"/>
      <c r="AD13" s="211"/>
      <c r="AE13" s="211" t="s">
        <v>43</v>
      </c>
      <c r="AF13" s="211"/>
      <c r="AG13" s="211"/>
      <c r="AH13" s="211" t="s">
        <v>44</v>
      </c>
      <c r="AI13" s="211"/>
      <c r="AJ13" s="211"/>
      <c r="AK13" s="211" t="s">
        <v>45</v>
      </c>
      <c r="AL13" s="211"/>
      <c r="AM13" s="211"/>
      <c r="AN13" s="209"/>
      <c r="AO13" s="220" t="s">
        <v>46</v>
      </c>
      <c r="AP13" s="209"/>
      <c r="AQ13" s="209"/>
      <c r="AR13" s="209"/>
    </row>
    <row r="14" spans="1:45" ht="54.75" customHeight="1" x14ac:dyDescent="0.25">
      <c r="A14" s="211"/>
      <c r="B14" s="225"/>
      <c r="C14" s="152"/>
      <c r="D14" s="219"/>
      <c r="E14" s="211"/>
      <c r="F14" s="219"/>
      <c r="G14" s="219"/>
      <c r="H14" s="211"/>
      <c r="I14" s="212"/>
      <c r="J14" s="211"/>
      <c r="K14" s="213"/>
      <c r="L14" s="213"/>
      <c r="M14" s="207" t="s">
        <v>47</v>
      </c>
      <c r="N14" s="207" t="s">
        <v>48</v>
      </c>
      <c r="O14" s="207" t="s">
        <v>49</v>
      </c>
      <c r="P14" s="217"/>
      <c r="Q14" s="205" t="s">
        <v>47</v>
      </c>
      <c r="R14" s="207" t="s">
        <v>48</v>
      </c>
      <c r="S14" s="207" t="s">
        <v>49</v>
      </c>
      <c r="T14" s="211"/>
      <c r="U14" s="205" t="s">
        <v>47</v>
      </c>
      <c r="V14" s="207" t="s">
        <v>50</v>
      </c>
      <c r="W14" s="207" t="s">
        <v>51</v>
      </c>
      <c r="X14" s="211"/>
      <c r="Y14" s="219"/>
      <c r="Z14" s="219"/>
      <c r="AA14" s="219"/>
      <c r="AB14" s="205" t="s">
        <v>52</v>
      </c>
      <c r="AC14" s="206" t="s">
        <v>53</v>
      </c>
      <c r="AD14" s="206" t="s">
        <v>54</v>
      </c>
      <c r="AE14" s="205" t="s">
        <v>55</v>
      </c>
      <c r="AF14" s="205" t="s">
        <v>53</v>
      </c>
      <c r="AG14" s="205" t="s">
        <v>54</v>
      </c>
      <c r="AH14" s="205" t="s">
        <v>55</v>
      </c>
      <c r="AI14" s="205" t="s">
        <v>53</v>
      </c>
      <c r="AJ14" s="205" t="s">
        <v>54</v>
      </c>
      <c r="AK14" s="205" t="s">
        <v>55</v>
      </c>
      <c r="AL14" s="206" t="s">
        <v>53</v>
      </c>
      <c r="AM14" s="205" t="s">
        <v>54</v>
      </c>
      <c r="AN14" s="210"/>
      <c r="AO14" s="221"/>
      <c r="AP14" s="210"/>
      <c r="AQ14" s="210"/>
      <c r="AR14" s="210"/>
    </row>
    <row r="15" spans="1:45" ht="16.5" x14ac:dyDescent="0.25">
      <c r="A15" s="155">
        <v>1</v>
      </c>
      <c r="B15" s="156" t="e">
        <f>#REF!+1</f>
        <v>#REF!</v>
      </c>
      <c r="C15" s="156">
        <v>4</v>
      </c>
      <c r="D15" s="155">
        <v>5</v>
      </c>
      <c r="E15" s="155">
        <v>6</v>
      </c>
      <c r="F15" s="155">
        <v>7</v>
      </c>
      <c r="G15" s="155">
        <f t="shared" ref="G15" si="0">F15+1</f>
        <v>8</v>
      </c>
      <c r="H15" s="157">
        <v>10</v>
      </c>
      <c r="I15" s="157">
        <v>11</v>
      </c>
      <c r="J15" s="155">
        <v>12</v>
      </c>
      <c r="K15" s="155">
        <v>13</v>
      </c>
      <c r="L15" s="155">
        <v>14</v>
      </c>
      <c r="M15" s="155">
        <f t="shared" ref="M15:R15" si="1">L15+1</f>
        <v>15</v>
      </c>
      <c r="N15" s="155">
        <f t="shared" si="1"/>
        <v>16</v>
      </c>
      <c r="O15" s="155">
        <f t="shared" si="1"/>
        <v>17</v>
      </c>
      <c r="P15" s="155">
        <f t="shared" si="1"/>
        <v>18</v>
      </c>
      <c r="Q15" s="155">
        <f t="shared" si="1"/>
        <v>19</v>
      </c>
      <c r="R15" s="155">
        <f t="shared" si="1"/>
        <v>20</v>
      </c>
      <c r="S15" s="155">
        <v>21</v>
      </c>
      <c r="T15" s="155">
        <v>22</v>
      </c>
      <c r="U15" s="155">
        <f>T15+1</f>
        <v>23</v>
      </c>
      <c r="V15" s="155">
        <f t="shared" ref="V15:Z15" si="2">U15+1</f>
        <v>24</v>
      </c>
      <c r="W15" s="155">
        <f t="shared" si="2"/>
        <v>25</v>
      </c>
      <c r="X15" s="155">
        <f t="shared" si="2"/>
        <v>26</v>
      </c>
      <c r="Y15" s="155">
        <f t="shared" si="2"/>
        <v>27</v>
      </c>
      <c r="Z15" s="155">
        <f t="shared" si="2"/>
        <v>28</v>
      </c>
      <c r="AA15" s="155"/>
      <c r="AB15" s="155">
        <f t="shared" ref="AB15" si="3">Z15+1</f>
        <v>29</v>
      </c>
      <c r="AC15" s="155">
        <f t="shared" ref="AC15:AR15" si="4">AB15+1</f>
        <v>30</v>
      </c>
      <c r="AD15" s="155">
        <f t="shared" si="4"/>
        <v>31</v>
      </c>
      <c r="AE15" s="155">
        <f t="shared" si="4"/>
        <v>32</v>
      </c>
      <c r="AF15" s="155">
        <f t="shared" si="4"/>
        <v>33</v>
      </c>
      <c r="AG15" s="155">
        <f t="shared" si="4"/>
        <v>34</v>
      </c>
      <c r="AH15" s="155">
        <f t="shared" si="4"/>
        <v>35</v>
      </c>
      <c r="AI15" s="155">
        <f t="shared" si="4"/>
        <v>36</v>
      </c>
      <c r="AJ15" s="155">
        <f t="shared" si="4"/>
        <v>37</v>
      </c>
      <c r="AK15" s="155">
        <f t="shared" si="4"/>
        <v>38</v>
      </c>
      <c r="AL15" s="155">
        <f t="shared" si="4"/>
        <v>39</v>
      </c>
      <c r="AM15" s="155">
        <f t="shared" si="4"/>
        <v>40</v>
      </c>
      <c r="AN15" s="155">
        <f t="shared" si="4"/>
        <v>41</v>
      </c>
      <c r="AO15" s="155">
        <f t="shared" si="4"/>
        <v>42</v>
      </c>
      <c r="AP15" s="155">
        <f t="shared" si="4"/>
        <v>43</v>
      </c>
      <c r="AQ15" s="155">
        <f t="shared" si="4"/>
        <v>44</v>
      </c>
      <c r="AR15" s="155">
        <f t="shared" si="4"/>
        <v>45</v>
      </c>
    </row>
    <row r="16" spans="1:45" ht="33" x14ac:dyDescent="0.25">
      <c r="A16" s="155">
        <v>1</v>
      </c>
      <c r="B16" s="158" t="s">
        <v>60</v>
      </c>
      <c r="C16" s="158" t="s">
        <v>61</v>
      </c>
      <c r="D16" s="114" t="s">
        <v>62</v>
      </c>
      <c r="E16" s="114" t="s">
        <v>706</v>
      </c>
      <c r="F16" s="114" t="s">
        <v>63</v>
      </c>
      <c r="G16" s="114" t="s">
        <v>64</v>
      </c>
      <c r="H16" s="67">
        <v>4.95</v>
      </c>
      <c r="I16" s="67"/>
      <c r="J16" s="155">
        <v>17697</v>
      </c>
      <c r="K16" s="155">
        <f>H16*J16</f>
        <v>87600.150000000009</v>
      </c>
      <c r="L16" s="155">
        <f t="shared" ref="L16:L79" si="5">J16*I16</f>
        <v>0</v>
      </c>
      <c r="M16" s="159">
        <v>4</v>
      </c>
      <c r="N16" s="159"/>
      <c r="O16" s="155"/>
      <c r="P16" s="159">
        <f t="shared" ref="P16:P79" si="6">M16+N16+O16</f>
        <v>4</v>
      </c>
      <c r="Q16" s="160">
        <f t="shared" ref="Q16:Q79" si="7">M16/18</f>
        <v>0.22222222222222221</v>
      </c>
      <c r="R16" s="160">
        <f t="shared" ref="R16:S31" si="8">N16/24</f>
        <v>0</v>
      </c>
      <c r="S16" s="160">
        <f t="shared" si="8"/>
        <v>0</v>
      </c>
      <c r="T16" s="160">
        <f t="shared" ref="T16:T79" si="9">Q16+R16+S16</f>
        <v>0.22222222222222221</v>
      </c>
      <c r="U16" s="155">
        <f t="shared" ref="U16:U79" si="10">K16/18*M16</f>
        <v>19466.7</v>
      </c>
      <c r="V16" s="155">
        <f t="shared" ref="V16:V58" si="11">L16/24*N16</f>
        <v>0</v>
      </c>
      <c r="W16" s="155">
        <f t="shared" ref="W16:W58" si="12">L16/24*O16</f>
        <v>0</v>
      </c>
      <c r="X16" s="155">
        <f t="shared" ref="X16:X79" si="13">U16+V16+W16</f>
        <v>19466.7</v>
      </c>
      <c r="Y16" s="155">
        <f>'Свод с 01,09,2020 (2)'!Y16-'РБ с 01,09,2020 (3)'!X16</f>
        <v>4866.6749999999993</v>
      </c>
      <c r="Z16" s="155"/>
      <c r="AA16" s="155"/>
      <c r="AB16" s="155"/>
      <c r="AC16" s="155"/>
      <c r="AD16" s="155"/>
      <c r="AE16" s="160"/>
      <c r="AF16" s="159"/>
      <c r="AG16" s="155"/>
      <c r="AH16" s="160"/>
      <c r="AI16" s="155"/>
      <c r="AJ16" s="155"/>
      <c r="AK16" s="160"/>
      <c r="AL16" s="155"/>
      <c r="AM16" s="155">
        <f>17697*AL16*AK16/100</f>
        <v>0</v>
      </c>
      <c r="AN16" s="155">
        <f>AM16+AJ16+AG16+AD16</f>
        <v>0</v>
      </c>
      <c r="AO16" s="155">
        <f>Y16</f>
        <v>4866.6749999999993</v>
      </c>
      <c r="AP16" s="155">
        <f>AN16+AO16</f>
        <v>4866.6749999999993</v>
      </c>
      <c r="AQ16" s="155">
        <f>AO16*10%</f>
        <v>486.66749999999996</v>
      </c>
      <c r="AR16" s="155">
        <f>AP16+AQ16</f>
        <v>5353.3424999999988</v>
      </c>
      <c r="AS16" s="193"/>
    </row>
    <row r="17" spans="1:45" ht="33" x14ac:dyDescent="0.25">
      <c r="A17" s="155">
        <f t="shared" ref="A17:A66" si="14">A16+1</f>
        <v>2</v>
      </c>
      <c r="B17" s="158" t="s">
        <v>66</v>
      </c>
      <c r="C17" s="158" t="s">
        <v>67</v>
      </c>
      <c r="D17" s="114" t="s">
        <v>62</v>
      </c>
      <c r="E17" s="114" t="s">
        <v>666</v>
      </c>
      <c r="F17" s="114" t="s">
        <v>68</v>
      </c>
      <c r="G17" s="114" t="s">
        <v>69</v>
      </c>
      <c r="H17" s="67">
        <v>5.41</v>
      </c>
      <c r="I17" s="67"/>
      <c r="J17" s="155">
        <v>17697</v>
      </c>
      <c r="K17" s="155">
        <f t="shared" ref="K17:K80" si="15">H17*J17</f>
        <v>95740.77</v>
      </c>
      <c r="L17" s="155">
        <f t="shared" si="5"/>
        <v>0</v>
      </c>
      <c r="M17" s="159">
        <v>6.5</v>
      </c>
      <c r="N17" s="159"/>
      <c r="O17" s="155"/>
      <c r="P17" s="159">
        <f t="shared" si="6"/>
        <v>6.5</v>
      </c>
      <c r="Q17" s="160">
        <f t="shared" si="7"/>
        <v>0.3611111111111111</v>
      </c>
      <c r="R17" s="160">
        <f t="shared" si="8"/>
        <v>0</v>
      </c>
      <c r="S17" s="160">
        <f t="shared" si="8"/>
        <v>0</v>
      </c>
      <c r="T17" s="160">
        <f t="shared" si="9"/>
        <v>0.3611111111111111</v>
      </c>
      <c r="U17" s="155">
        <f t="shared" si="10"/>
        <v>34573.055833333339</v>
      </c>
      <c r="V17" s="155">
        <f t="shared" si="11"/>
        <v>0</v>
      </c>
      <c r="W17" s="155">
        <f t="shared" si="12"/>
        <v>0</v>
      </c>
      <c r="X17" s="155">
        <f t="shared" si="13"/>
        <v>34573.055833333339</v>
      </c>
      <c r="Y17" s="155">
        <f>'Свод с 01,09,2020 (2)'!Y17-'РБ с 01,09,2020 (3)'!X17</f>
        <v>8643.2639583333366</v>
      </c>
      <c r="Z17" s="155"/>
      <c r="AA17" s="155"/>
      <c r="AB17" s="155"/>
      <c r="AC17" s="155"/>
      <c r="AD17" s="155"/>
      <c r="AE17" s="160"/>
      <c r="AF17" s="159"/>
      <c r="AG17" s="155"/>
      <c r="AH17" s="160"/>
      <c r="AI17" s="155"/>
      <c r="AJ17" s="155"/>
      <c r="AK17" s="160"/>
      <c r="AL17" s="155"/>
      <c r="AM17" s="155">
        <f t="shared" ref="AM17:AM80" si="16">17697*AL17*AK17/100</f>
        <v>0</v>
      </c>
      <c r="AN17" s="155">
        <f t="shared" ref="AN17:AN20" si="17">AM17+AJ17+AG17+AD17</f>
        <v>0</v>
      </c>
      <c r="AO17" s="155">
        <f t="shared" ref="AO17:AO80" si="18">Y17</f>
        <v>8643.2639583333366</v>
      </c>
      <c r="AP17" s="155">
        <f>AN17+AO17</f>
        <v>8643.2639583333366</v>
      </c>
      <c r="AQ17" s="155">
        <f t="shared" ref="AQ17:AQ80" si="19">AO17*10%</f>
        <v>864.32639583333366</v>
      </c>
      <c r="AR17" s="155">
        <f t="shared" ref="AR17:AR80" si="20">AP17+AQ17</f>
        <v>9507.5903541666703</v>
      </c>
      <c r="AS17" s="193"/>
    </row>
    <row r="18" spans="1:45" ht="49.5" x14ac:dyDescent="0.25">
      <c r="A18" s="155">
        <v>3</v>
      </c>
      <c r="B18" s="158" t="s">
        <v>71</v>
      </c>
      <c r="C18" s="158" t="s">
        <v>72</v>
      </c>
      <c r="D18" s="114" t="s">
        <v>62</v>
      </c>
      <c r="E18" s="114" t="s">
        <v>583</v>
      </c>
      <c r="F18" s="114" t="s">
        <v>63</v>
      </c>
      <c r="G18" s="114" t="s">
        <v>64</v>
      </c>
      <c r="H18" s="67">
        <v>4.95</v>
      </c>
      <c r="I18" s="67"/>
      <c r="J18" s="155">
        <v>17697</v>
      </c>
      <c r="K18" s="155">
        <f t="shared" si="15"/>
        <v>87600.150000000009</v>
      </c>
      <c r="L18" s="155">
        <f t="shared" si="5"/>
        <v>0</v>
      </c>
      <c r="M18" s="159">
        <v>27</v>
      </c>
      <c r="N18" s="159"/>
      <c r="O18" s="155"/>
      <c r="P18" s="159">
        <f t="shared" si="6"/>
        <v>27</v>
      </c>
      <c r="Q18" s="160">
        <f t="shared" si="7"/>
        <v>1.5</v>
      </c>
      <c r="R18" s="160">
        <f t="shared" si="8"/>
        <v>0</v>
      </c>
      <c r="S18" s="160">
        <f t="shared" si="8"/>
        <v>0</v>
      </c>
      <c r="T18" s="160">
        <f t="shared" si="9"/>
        <v>1.5</v>
      </c>
      <c r="U18" s="155">
        <f t="shared" si="10"/>
        <v>131400.22500000001</v>
      </c>
      <c r="V18" s="155">
        <f t="shared" si="11"/>
        <v>0</v>
      </c>
      <c r="W18" s="155">
        <f t="shared" si="12"/>
        <v>0</v>
      </c>
      <c r="X18" s="155">
        <f t="shared" si="13"/>
        <v>131400.22500000001</v>
      </c>
      <c r="Y18" s="155">
        <f>'Свод с 01,09,2020 (2)'!Y18-'РБ с 01,09,2020 (3)'!X18</f>
        <v>32850.056249999994</v>
      </c>
      <c r="Z18" s="155"/>
      <c r="AA18" s="155"/>
      <c r="AB18" s="155"/>
      <c r="AC18" s="155"/>
      <c r="AD18" s="155"/>
      <c r="AE18" s="160"/>
      <c r="AF18" s="159"/>
      <c r="AG18" s="155"/>
      <c r="AH18" s="160"/>
      <c r="AI18" s="155"/>
      <c r="AJ18" s="155"/>
      <c r="AK18" s="160"/>
      <c r="AL18" s="155"/>
      <c r="AM18" s="155">
        <f t="shared" si="16"/>
        <v>0</v>
      </c>
      <c r="AN18" s="155">
        <f t="shared" si="17"/>
        <v>0</v>
      </c>
      <c r="AO18" s="155">
        <f t="shared" si="18"/>
        <v>32850.056249999994</v>
      </c>
      <c r="AP18" s="155">
        <f>AN18+AO18</f>
        <v>32850.056249999994</v>
      </c>
      <c r="AQ18" s="155">
        <f>AO18*10%</f>
        <v>3285.0056249999998</v>
      </c>
      <c r="AR18" s="155">
        <f t="shared" si="20"/>
        <v>36135.061874999992</v>
      </c>
      <c r="AS18" s="193"/>
    </row>
    <row r="19" spans="1:45" ht="33" x14ac:dyDescent="0.25">
      <c r="A19" s="155">
        <f t="shared" si="14"/>
        <v>4</v>
      </c>
      <c r="B19" s="158" t="s">
        <v>74</v>
      </c>
      <c r="C19" s="158" t="s">
        <v>75</v>
      </c>
      <c r="D19" s="114" t="s">
        <v>62</v>
      </c>
      <c r="E19" s="114" t="s">
        <v>579</v>
      </c>
      <c r="F19" s="114" t="s">
        <v>146</v>
      </c>
      <c r="G19" s="114" t="s">
        <v>64</v>
      </c>
      <c r="H19" s="67">
        <v>4.8600000000000003</v>
      </c>
      <c r="I19" s="67"/>
      <c r="J19" s="155">
        <v>17697</v>
      </c>
      <c r="K19" s="155">
        <f t="shared" si="15"/>
        <v>86007.420000000013</v>
      </c>
      <c r="L19" s="155">
        <f t="shared" si="5"/>
        <v>0</v>
      </c>
      <c r="M19" s="159">
        <v>4</v>
      </c>
      <c r="N19" s="159"/>
      <c r="O19" s="155"/>
      <c r="P19" s="159">
        <f t="shared" si="6"/>
        <v>4</v>
      </c>
      <c r="Q19" s="160">
        <f t="shared" si="7"/>
        <v>0.22222222222222221</v>
      </c>
      <c r="R19" s="160">
        <f t="shared" si="8"/>
        <v>0</v>
      </c>
      <c r="S19" s="160">
        <f t="shared" si="8"/>
        <v>0</v>
      </c>
      <c r="T19" s="160">
        <f t="shared" si="9"/>
        <v>0.22222222222222221</v>
      </c>
      <c r="U19" s="155">
        <f t="shared" si="10"/>
        <v>19112.760000000002</v>
      </c>
      <c r="V19" s="155">
        <f t="shared" si="11"/>
        <v>0</v>
      </c>
      <c r="W19" s="155">
        <f t="shared" si="12"/>
        <v>0</v>
      </c>
      <c r="X19" s="155">
        <f t="shared" si="13"/>
        <v>19112.760000000002</v>
      </c>
      <c r="Y19" s="155">
        <f>'Свод с 01,09,2020 (2)'!Y19-'РБ с 01,09,2020 (3)'!X19</f>
        <v>4778.1900000000023</v>
      </c>
      <c r="Z19" s="155"/>
      <c r="AA19" s="155"/>
      <c r="AB19" s="155"/>
      <c r="AC19" s="155"/>
      <c r="AD19" s="155"/>
      <c r="AE19" s="160"/>
      <c r="AF19" s="159"/>
      <c r="AG19" s="155"/>
      <c r="AH19" s="160"/>
      <c r="AI19" s="155"/>
      <c r="AJ19" s="155"/>
      <c r="AK19" s="160"/>
      <c r="AL19" s="155"/>
      <c r="AM19" s="155">
        <f t="shared" si="16"/>
        <v>0</v>
      </c>
      <c r="AN19" s="155">
        <f t="shared" si="17"/>
        <v>0</v>
      </c>
      <c r="AO19" s="155">
        <f t="shared" si="18"/>
        <v>4778.1900000000023</v>
      </c>
      <c r="AP19" s="155">
        <f t="shared" ref="AP19:AP70" si="21">AN19+AO19</f>
        <v>4778.1900000000023</v>
      </c>
      <c r="AQ19" s="155">
        <f t="shared" si="19"/>
        <v>477.81900000000024</v>
      </c>
      <c r="AR19" s="155">
        <f t="shared" si="20"/>
        <v>5256.0090000000027</v>
      </c>
      <c r="AS19" s="193"/>
    </row>
    <row r="20" spans="1:45" ht="49.5" x14ac:dyDescent="0.25">
      <c r="A20" s="155">
        <v>5</v>
      </c>
      <c r="B20" s="158" t="s">
        <v>79</v>
      </c>
      <c r="C20" s="158" t="s">
        <v>80</v>
      </c>
      <c r="D20" s="114" t="s">
        <v>62</v>
      </c>
      <c r="E20" s="114" t="s">
        <v>584</v>
      </c>
      <c r="F20" s="114" t="s">
        <v>81</v>
      </c>
      <c r="G20" s="114" t="s">
        <v>64</v>
      </c>
      <c r="H20" s="67">
        <v>4.8600000000000003</v>
      </c>
      <c r="I20" s="67"/>
      <c r="J20" s="155">
        <v>17697</v>
      </c>
      <c r="K20" s="155">
        <f t="shared" si="15"/>
        <v>86007.420000000013</v>
      </c>
      <c r="L20" s="155">
        <f t="shared" si="5"/>
        <v>0</v>
      </c>
      <c r="M20" s="159">
        <v>5</v>
      </c>
      <c r="N20" s="159"/>
      <c r="O20" s="155"/>
      <c r="P20" s="159">
        <f t="shared" si="6"/>
        <v>5</v>
      </c>
      <c r="Q20" s="160">
        <f t="shared" si="7"/>
        <v>0.27777777777777779</v>
      </c>
      <c r="R20" s="160">
        <f t="shared" si="8"/>
        <v>0</v>
      </c>
      <c r="S20" s="160">
        <f t="shared" si="8"/>
        <v>0</v>
      </c>
      <c r="T20" s="160">
        <f t="shared" si="9"/>
        <v>0.27777777777777779</v>
      </c>
      <c r="U20" s="155">
        <f t="shared" si="10"/>
        <v>23890.950000000004</v>
      </c>
      <c r="V20" s="155">
        <f t="shared" si="11"/>
        <v>0</v>
      </c>
      <c r="W20" s="155">
        <f t="shared" si="12"/>
        <v>0</v>
      </c>
      <c r="X20" s="155">
        <f t="shared" si="13"/>
        <v>23890.950000000004</v>
      </c>
      <c r="Y20" s="155">
        <f>'Свод с 01,09,2020 (2)'!Y20-'РБ с 01,09,2020 (3)'!X20</f>
        <v>5972.7375000000029</v>
      </c>
      <c r="Z20" s="155"/>
      <c r="AA20" s="155"/>
      <c r="AB20" s="155"/>
      <c r="AC20" s="155"/>
      <c r="AD20" s="155"/>
      <c r="AE20" s="160"/>
      <c r="AF20" s="159"/>
      <c r="AG20" s="155"/>
      <c r="AH20" s="160"/>
      <c r="AI20" s="155"/>
      <c r="AJ20" s="155"/>
      <c r="AK20" s="160"/>
      <c r="AL20" s="155"/>
      <c r="AM20" s="155">
        <f t="shared" si="16"/>
        <v>0</v>
      </c>
      <c r="AN20" s="155">
        <f t="shared" si="17"/>
        <v>0</v>
      </c>
      <c r="AO20" s="155">
        <f t="shared" si="18"/>
        <v>5972.7375000000029</v>
      </c>
      <c r="AP20" s="155">
        <f t="shared" si="21"/>
        <v>5972.7375000000029</v>
      </c>
      <c r="AQ20" s="155">
        <f t="shared" si="19"/>
        <v>597.27375000000029</v>
      </c>
      <c r="AR20" s="155">
        <f t="shared" si="20"/>
        <v>6570.0112500000032</v>
      </c>
      <c r="AS20" s="193"/>
    </row>
    <row r="21" spans="1:45" ht="49.5" x14ac:dyDescent="0.25">
      <c r="A21" s="155">
        <v>6</v>
      </c>
      <c r="B21" s="158" t="s">
        <v>695</v>
      </c>
      <c r="C21" s="158" t="s">
        <v>696</v>
      </c>
      <c r="D21" s="114" t="s">
        <v>62</v>
      </c>
      <c r="E21" s="114" t="s">
        <v>697</v>
      </c>
      <c r="F21" s="114" t="s">
        <v>110</v>
      </c>
      <c r="G21" s="114" t="s">
        <v>92</v>
      </c>
      <c r="H21" s="67">
        <v>4.2699999999999996</v>
      </c>
      <c r="I21" s="67"/>
      <c r="J21" s="155">
        <v>17697</v>
      </c>
      <c r="K21" s="155">
        <f t="shared" si="15"/>
        <v>75566.189999999988</v>
      </c>
      <c r="L21" s="155">
        <f t="shared" si="5"/>
        <v>0</v>
      </c>
      <c r="M21" s="159">
        <v>22</v>
      </c>
      <c r="N21" s="159"/>
      <c r="O21" s="155"/>
      <c r="P21" s="159">
        <f t="shared" si="6"/>
        <v>22</v>
      </c>
      <c r="Q21" s="160">
        <f t="shared" si="7"/>
        <v>1.2222222222222223</v>
      </c>
      <c r="R21" s="160">
        <f t="shared" si="8"/>
        <v>0</v>
      </c>
      <c r="S21" s="160">
        <f t="shared" si="8"/>
        <v>0</v>
      </c>
      <c r="T21" s="160">
        <f t="shared" si="9"/>
        <v>1.2222222222222223</v>
      </c>
      <c r="U21" s="155">
        <f t="shared" si="10"/>
        <v>92358.676666666652</v>
      </c>
      <c r="V21" s="155">
        <f t="shared" si="11"/>
        <v>0</v>
      </c>
      <c r="W21" s="155">
        <f t="shared" si="12"/>
        <v>0</v>
      </c>
      <c r="X21" s="155">
        <f t="shared" si="13"/>
        <v>92358.676666666652</v>
      </c>
      <c r="Y21" s="155">
        <f>'Свод с 01,09,2020 (2)'!Y21-'РБ с 01,09,2020 (3)'!X21</f>
        <v>23089.669166666659</v>
      </c>
      <c r="Z21" s="155"/>
      <c r="AA21" s="155">
        <f>Y21*0.3</f>
        <v>6926.900749999998</v>
      </c>
      <c r="AB21" s="155"/>
      <c r="AC21" s="155"/>
      <c r="AD21" s="155"/>
      <c r="AE21" s="160"/>
      <c r="AF21" s="159"/>
      <c r="AG21" s="155"/>
      <c r="AH21" s="160"/>
      <c r="AI21" s="155"/>
      <c r="AJ21" s="155"/>
      <c r="AK21" s="160"/>
      <c r="AL21" s="155"/>
      <c r="AM21" s="155">
        <f t="shared" si="16"/>
        <v>0</v>
      </c>
      <c r="AN21" s="155">
        <f>AM21+AJ21+AG21+AD21+AA21</f>
        <v>6926.900749999998</v>
      </c>
      <c r="AO21" s="155">
        <f t="shared" si="18"/>
        <v>23089.669166666659</v>
      </c>
      <c r="AP21" s="155">
        <f t="shared" si="21"/>
        <v>30016.569916666656</v>
      </c>
      <c r="AQ21" s="155">
        <f t="shared" si="19"/>
        <v>2308.9669166666658</v>
      </c>
      <c r="AR21" s="155">
        <f t="shared" si="20"/>
        <v>32325.536833333321</v>
      </c>
      <c r="AS21" s="193"/>
    </row>
    <row r="22" spans="1:45" ht="33" x14ac:dyDescent="0.25">
      <c r="A22" s="155">
        <v>7</v>
      </c>
      <c r="B22" s="158" t="s">
        <v>720</v>
      </c>
      <c r="C22" s="158" t="s">
        <v>84</v>
      </c>
      <c r="D22" s="114" t="s">
        <v>62</v>
      </c>
      <c r="E22" s="114" t="s">
        <v>585</v>
      </c>
      <c r="F22" s="114" t="s">
        <v>68</v>
      </c>
      <c r="G22" s="114" t="s">
        <v>69</v>
      </c>
      <c r="H22" s="67">
        <v>5.32</v>
      </c>
      <c r="I22" s="67"/>
      <c r="J22" s="155">
        <v>17697</v>
      </c>
      <c r="K22" s="155">
        <f t="shared" si="15"/>
        <v>94148.040000000008</v>
      </c>
      <c r="L22" s="155">
        <f t="shared" si="5"/>
        <v>0</v>
      </c>
      <c r="M22" s="159">
        <v>2</v>
      </c>
      <c r="N22" s="159"/>
      <c r="O22" s="155"/>
      <c r="P22" s="159">
        <f t="shared" si="6"/>
        <v>2</v>
      </c>
      <c r="Q22" s="160">
        <f t="shared" si="7"/>
        <v>0.1111111111111111</v>
      </c>
      <c r="R22" s="160">
        <f t="shared" si="8"/>
        <v>0</v>
      </c>
      <c r="S22" s="160">
        <f t="shared" si="8"/>
        <v>0</v>
      </c>
      <c r="T22" s="160">
        <f t="shared" si="9"/>
        <v>0.1111111111111111</v>
      </c>
      <c r="U22" s="155">
        <f t="shared" si="10"/>
        <v>10460.893333333333</v>
      </c>
      <c r="V22" s="155">
        <f t="shared" si="11"/>
        <v>0</v>
      </c>
      <c r="W22" s="155">
        <f t="shared" si="12"/>
        <v>0</v>
      </c>
      <c r="X22" s="155">
        <f t="shared" si="13"/>
        <v>10460.893333333333</v>
      </c>
      <c r="Y22" s="155">
        <f>'Свод с 01,09,2020 (2)'!Y22-'РБ с 01,09,2020 (3)'!X22</f>
        <v>2615.2233333333334</v>
      </c>
      <c r="Z22" s="155"/>
      <c r="AA22" s="155"/>
      <c r="AB22" s="155"/>
      <c r="AC22" s="155"/>
      <c r="AD22" s="155"/>
      <c r="AE22" s="155"/>
      <c r="AF22" s="159"/>
      <c r="AG22" s="155"/>
      <c r="AH22" s="160"/>
      <c r="AI22" s="155"/>
      <c r="AJ22" s="155"/>
      <c r="AK22" s="160"/>
      <c r="AL22" s="155"/>
      <c r="AM22" s="155">
        <f t="shared" si="16"/>
        <v>0</v>
      </c>
      <c r="AN22" s="155">
        <f t="shared" ref="AN22:AN85" si="22">AM22+AJ22+AG22+AD22+AA22</f>
        <v>0</v>
      </c>
      <c r="AO22" s="155">
        <f t="shared" si="18"/>
        <v>2615.2233333333334</v>
      </c>
      <c r="AP22" s="155">
        <f t="shared" si="21"/>
        <v>2615.2233333333334</v>
      </c>
      <c r="AQ22" s="155"/>
      <c r="AR22" s="155">
        <f t="shared" si="20"/>
        <v>2615.2233333333334</v>
      </c>
      <c r="AS22" s="193"/>
    </row>
    <row r="23" spans="1:45" ht="33" x14ac:dyDescent="0.25">
      <c r="A23" s="155">
        <v>8</v>
      </c>
      <c r="B23" s="158" t="s">
        <v>719</v>
      </c>
      <c r="C23" s="158" t="s">
        <v>84</v>
      </c>
      <c r="D23" s="114" t="s">
        <v>62</v>
      </c>
      <c r="E23" s="114" t="s">
        <v>585</v>
      </c>
      <c r="F23" s="114" t="s">
        <v>68</v>
      </c>
      <c r="G23" s="114" t="s">
        <v>69</v>
      </c>
      <c r="H23" s="67">
        <v>5.32</v>
      </c>
      <c r="I23" s="67"/>
      <c r="J23" s="155">
        <v>17697</v>
      </c>
      <c r="K23" s="155">
        <f t="shared" si="15"/>
        <v>94148.040000000008</v>
      </c>
      <c r="L23" s="155">
        <f t="shared" si="5"/>
        <v>0</v>
      </c>
      <c r="M23" s="159">
        <v>9</v>
      </c>
      <c r="N23" s="159"/>
      <c r="O23" s="155"/>
      <c r="P23" s="159">
        <v>9</v>
      </c>
      <c r="Q23" s="160">
        <f t="shared" si="7"/>
        <v>0.5</v>
      </c>
      <c r="R23" s="160">
        <f t="shared" si="8"/>
        <v>0</v>
      </c>
      <c r="S23" s="160">
        <f t="shared" si="8"/>
        <v>0</v>
      </c>
      <c r="T23" s="160">
        <f t="shared" si="9"/>
        <v>0.5</v>
      </c>
      <c r="U23" s="155">
        <f t="shared" si="10"/>
        <v>47074.020000000004</v>
      </c>
      <c r="V23" s="155">
        <f t="shared" si="11"/>
        <v>0</v>
      </c>
      <c r="W23" s="155">
        <f t="shared" si="12"/>
        <v>0</v>
      </c>
      <c r="X23" s="155">
        <f t="shared" si="13"/>
        <v>47074.020000000004</v>
      </c>
      <c r="Y23" s="155">
        <f>'Свод с 01,09,2020 (2)'!Y23-'РБ с 01,09,2020 (3)'!X23</f>
        <v>11768.505000000005</v>
      </c>
      <c r="Z23" s="155"/>
      <c r="AA23" s="155">
        <f>Y23*0.3</f>
        <v>3530.5515000000014</v>
      </c>
      <c r="AB23" s="155"/>
      <c r="AC23" s="155"/>
      <c r="AD23" s="155"/>
      <c r="AE23" s="155"/>
      <c r="AF23" s="159"/>
      <c r="AG23" s="155"/>
      <c r="AH23" s="160"/>
      <c r="AI23" s="155"/>
      <c r="AJ23" s="155"/>
      <c r="AK23" s="160"/>
      <c r="AL23" s="155"/>
      <c r="AM23" s="155">
        <f t="shared" si="16"/>
        <v>0</v>
      </c>
      <c r="AN23" s="155">
        <f t="shared" si="22"/>
        <v>3530.5515000000014</v>
      </c>
      <c r="AO23" s="155">
        <f t="shared" si="18"/>
        <v>11768.505000000005</v>
      </c>
      <c r="AP23" s="155">
        <f t="shared" si="21"/>
        <v>15299.056500000006</v>
      </c>
      <c r="AQ23" s="155"/>
      <c r="AR23" s="155">
        <f t="shared" si="20"/>
        <v>15299.056500000006</v>
      </c>
      <c r="AS23" s="193"/>
    </row>
    <row r="24" spans="1:45" ht="49.5" x14ac:dyDescent="0.25">
      <c r="A24" s="155">
        <v>9</v>
      </c>
      <c r="B24" s="158" t="s">
        <v>86</v>
      </c>
      <c r="C24" s="158" t="s">
        <v>87</v>
      </c>
      <c r="D24" s="114" t="s">
        <v>62</v>
      </c>
      <c r="E24" s="114" t="s">
        <v>586</v>
      </c>
      <c r="F24" s="114" t="s">
        <v>88</v>
      </c>
      <c r="G24" s="114" t="s">
        <v>581</v>
      </c>
      <c r="H24" s="67">
        <v>4.99</v>
      </c>
      <c r="I24" s="67">
        <v>4.3600000000000003</v>
      </c>
      <c r="J24" s="155">
        <v>17697</v>
      </c>
      <c r="K24" s="155">
        <f t="shared" si="15"/>
        <v>88308.03</v>
      </c>
      <c r="L24" s="155">
        <f t="shared" si="5"/>
        <v>77158.920000000013</v>
      </c>
      <c r="M24" s="159">
        <v>12</v>
      </c>
      <c r="N24" s="159">
        <v>25</v>
      </c>
      <c r="O24" s="155"/>
      <c r="P24" s="159">
        <f t="shared" si="6"/>
        <v>37</v>
      </c>
      <c r="Q24" s="160">
        <f t="shared" si="7"/>
        <v>0.66666666666666663</v>
      </c>
      <c r="R24" s="160">
        <f t="shared" si="8"/>
        <v>1.0416666666666667</v>
      </c>
      <c r="S24" s="160">
        <f t="shared" si="8"/>
        <v>0</v>
      </c>
      <c r="T24" s="160">
        <f t="shared" si="9"/>
        <v>1.7083333333333335</v>
      </c>
      <c r="U24" s="155">
        <f t="shared" si="10"/>
        <v>58872.020000000004</v>
      </c>
      <c r="V24" s="155">
        <f t="shared" si="11"/>
        <v>80373.875000000015</v>
      </c>
      <c r="W24" s="155">
        <f t="shared" si="12"/>
        <v>0</v>
      </c>
      <c r="X24" s="155">
        <f t="shared" si="13"/>
        <v>139245.89500000002</v>
      </c>
      <c r="Y24" s="155">
        <f>'Свод с 01,09,2020 (2)'!Y24-'РБ с 01,09,2020 (3)'!X24</f>
        <v>34811.473750000005</v>
      </c>
      <c r="Z24" s="155"/>
      <c r="AA24" s="155"/>
      <c r="AB24" s="155"/>
      <c r="AC24" s="155"/>
      <c r="AD24" s="155"/>
      <c r="AE24" s="160"/>
      <c r="AF24" s="159"/>
      <c r="AG24" s="155"/>
      <c r="AH24" s="160"/>
      <c r="AI24" s="155"/>
      <c r="AJ24" s="155"/>
      <c r="AK24" s="160"/>
      <c r="AL24" s="155"/>
      <c r="AM24" s="155">
        <f>17697*AL24*AK24/100</f>
        <v>0</v>
      </c>
      <c r="AN24" s="155">
        <f t="shared" si="22"/>
        <v>0</v>
      </c>
      <c r="AO24" s="155">
        <f t="shared" si="18"/>
        <v>34811.473750000005</v>
      </c>
      <c r="AP24" s="155">
        <f t="shared" si="21"/>
        <v>34811.473750000005</v>
      </c>
      <c r="AQ24" s="155">
        <f t="shared" si="19"/>
        <v>3481.1473750000005</v>
      </c>
      <c r="AR24" s="155">
        <f t="shared" si="20"/>
        <v>38292.621125000005</v>
      </c>
      <c r="AS24" s="193"/>
    </row>
    <row r="25" spans="1:45" ht="33" x14ac:dyDescent="0.25">
      <c r="A25" s="155">
        <f t="shared" si="14"/>
        <v>10</v>
      </c>
      <c r="B25" s="158" t="s">
        <v>698</v>
      </c>
      <c r="C25" s="158" t="s">
        <v>699</v>
      </c>
      <c r="D25" s="114" t="s">
        <v>62</v>
      </c>
      <c r="E25" s="114" t="s">
        <v>684</v>
      </c>
      <c r="F25" s="114" t="s">
        <v>110</v>
      </c>
      <c r="G25" s="114" t="s">
        <v>92</v>
      </c>
      <c r="H25" s="67">
        <v>4.0999999999999996</v>
      </c>
      <c r="I25" s="67"/>
      <c r="J25" s="155">
        <v>17697</v>
      </c>
      <c r="K25" s="155">
        <f t="shared" si="15"/>
        <v>72557.7</v>
      </c>
      <c r="L25" s="155">
        <f t="shared" si="5"/>
        <v>0</v>
      </c>
      <c r="M25" s="159">
        <v>11</v>
      </c>
      <c r="N25" s="159"/>
      <c r="O25" s="155"/>
      <c r="P25" s="159">
        <f t="shared" si="6"/>
        <v>11</v>
      </c>
      <c r="Q25" s="160">
        <f t="shared" si="7"/>
        <v>0.61111111111111116</v>
      </c>
      <c r="R25" s="160">
        <f t="shared" si="8"/>
        <v>0</v>
      </c>
      <c r="S25" s="160">
        <f t="shared" si="8"/>
        <v>0</v>
      </c>
      <c r="T25" s="160">
        <f t="shared" si="9"/>
        <v>0.61111111111111116</v>
      </c>
      <c r="U25" s="155">
        <f t="shared" si="10"/>
        <v>44340.816666666666</v>
      </c>
      <c r="V25" s="155">
        <f t="shared" si="11"/>
        <v>0</v>
      </c>
      <c r="W25" s="155">
        <f t="shared" si="12"/>
        <v>0</v>
      </c>
      <c r="X25" s="155">
        <f t="shared" si="13"/>
        <v>44340.816666666666</v>
      </c>
      <c r="Y25" s="155">
        <f>'Свод с 01,09,2020 (2)'!Y25-'РБ с 01,09,2020 (3)'!X25</f>
        <v>11085.204166666663</v>
      </c>
      <c r="Z25" s="155"/>
      <c r="AA25" s="155">
        <f>Y25*0.3</f>
        <v>3325.5612499999988</v>
      </c>
      <c r="AB25" s="155"/>
      <c r="AC25" s="155"/>
      <c r="AD25" s="155"/>
      <c r="AE25" s="160"/>
      <c r="AF25" s="159"/>
      <c r="AG25" s="155"/>
      <c r="AH25" s="160"/>
      <c r="AI25" s="155"/>
      <c r="AJ25" s="155"/>
      <c r="AK25" s="160"/>
      <c r="AL25" s="155"/>
      <c r="AM25" s="155">
        <f t="shared" si="16"/>
        <v>0</v>
      </c>
      <c r="AN25" s="155">
        <f t="shared" si="22"/>
        <v>3325.5612499999988</v>
      </c>
      <c r="AO25" s="155">
        <f t="shared" si="18"/>
        <v>11085.204166666663</v>
      </c>
      <c r="AP25" s="155">
        <f t="shared" si="21"/>
        <v>14410.765416666662</v>
      </c>
      <c r="AQ25" s="155">
        <f t="shared" si="19"/>
        <v>1108.5204166666663</v>
      </c>
      <c r="AR25" s="155">
        <f t="shared" si="20"/>
        <v>15519.285833333328</v>
      </c>
      <c r="AS25" s="193"/>
    </row>
    <row r="26" spans="1:45" ht="33" x14ac:dyDescent="0.25">
      <c r="A26" s="155">
        <v>11</v>
      </c>
      <c r="B26" s="158" t="s">
        <v>98</v>
      </c>
      <c r="C26" s="158" t="s">
        <v>99</v>
      </c>
      <c r="D26" s="114" t="s">
        <v>62</v>
      </c>
      <c r="E26" s="114" t="s">
        <v>588</v>
      </c>
      <c r="F26" s="114" t="s">
        <v>100</v>
      </c>
      <c r="G26" s="114" t="s">
        <v>77</v>
      </c>
      <c r="H26" s="67">
        <v>5.16</v>
      </c>
      <c r="I26" s="67"/>
      <c r="J26" s="155">
        <v>17697</v>
      </c>
      <c r="K26" s="155">
        <f t="shared" si="15"/>
        <v>91316.52</v>
      </c>
      <c r="L26" s="155">
        <f t="shared" si="5"/>
        <v>0</v>
      </c>
      <c r="M26" s="159">
        <v>19</v>
      </c>
      <c r="N26" s="159"/>
      <c r="O26" s="155"/>
      <c r="P26" s="159">
        <f t="shared" si="6"/>
        <v>19</v>
      </c>
      <c r="Q26" s="160">
        <f t="shared" si="7"/>
        <v>1.0555555555555556</v>
      </c>
      <c r="R26" s="160">
        <f t="shared" si="8"/>
        <v>0</v>
      </c>
      <c r="S26" s="160">
        <f t="shared" si="8"/>
        <v>0</v>
      </c>
      <c r="T26" s="160">
        <f t="shared" si="9"/>
        <v>1.0555555555555556</v>
      </c>
      <c r="U26" s="155">
        <f t="shared" si="10"/>
        <v>96389.66</v>
      </c>
      <c r="V26" s="155">
        <f t="shared" si="11"/>
        <v>0</v>
      </c>
      <c r="W26" s="155">
        <f t="shared" si="12"/>
        <v>0</v>
      </c>
      <c r="X26" s="155">
        <f t="shared" si="13"/>
        <v>96389.66</v>
      </c>
      <c r="Y26" s="155">
        <f>'Свод с 01,09,2020 (2)'!Y26-'РБ с 01,09,2020 (3)'!X26</f>
        <v>24097.415000000008</v>
      </c>
      <c r="Z26" s="155"/>
      <c r="AA26" s="155">
        <f t="shared" ref="AA26:AA28" si="23">Y26*0.3</f>
        <v>7229.2245000000021</v>
      </c>
      <c r="AB26" s="155"/>
      <c r="AC26" s="155"/>
      <c r="AD26" s="155"/>
      <c r="AE26" s="160"/>
      <c r="AF26" s="159"/>
      <c r="AG26" s="155"/>
      <c r="AH26" s="155"/>
      <c r="AI26" s="155"/>
      <c r="AJ26" s="155"/>
      <c r="AK26" s="160"/>
      <c r="AL26" s="155"/>
      <c r="AM26" s="155">
        <f t="shared" si="16"/>
        <v>0</v>
      </c>
      <c r="AN26" s="155">
        <f t="shared" si="22"/>
        <v>7229.2245000000021</v>
      </c>
      <c r="AO26" s="155">
        <f t="shared" si="18"/>
        <v>24097.415000000008</v>
      </c>
      <c r="AP26" s="155">
        <f t="shared" si="21"/>
        <v>31326.639500000012</v>
      </c>
      <c r="AQ26" s="155">
        <f t="shared" si="19"/>
        <v>2409.741500000001</v>
      </c>
      <c r="AR26" s="155">
        <f t="shared" si="20"/>
        <v>33736.381000000016</v>
      </c>
      <c r="AS26" s="193"/>
    </row>
    <row r="27" spans="1:45" ht="33" x14ac:dyDescent="0.25">
      <c r="A27" s="155">
        <v>12</v>
      </c>
      <c r="B27" s="158" t="s">
        <v>102</v>
      </c>
      <c r="C27" s="158" t="s">
        <v>103</v>
      </c>
      <c r="D27" s="114" t="s">
        <v>62</v>
      </c>
      <c r="E27" s="114" t="s">
        <v>667</v>
      </c>
      <c r="F27" s="114" t="s">
        <v>63</v>
      </c>
      <c r="G27" s="114" t="s">
        <v>64</v>
      </c>
      <c r="H27" s="67">
        <v>5.2</v>
      </c>
      <c r="I27" s="67"/>
      <c r="J27" s="155">
        <v>17697</v>
      </c>
      <c r="K27" s="155">
        <f t="shared" si="15"/>
        <v>92024.400000000009</v>
      </c>
      <c r="L27" s="155">
        <f t="shared" si="5"/>
        <v>0</v>
      </c>
      <c r="M27" s="159">
        <v>10</v>
      </c>
      <c r="N27" s="159"/>
      <c r="O27" s="155"/>
      <c r="P27" s="159">
        <f t="shared" si="6"/>
        <v>10</v>
      </c>
      <c r="Q27" s="160">
        <f t="shared" si="7"/>
        <v>0.55555555555555558</v>
      </c>
      <c r="R27" s="160">
        <f t="shared" si="8"/>
        <v>0</v>
      </c>
      <c r="S27" s="160">
        <f t="shared" si="8"/>
        <v>0</v>
      </c>
      <c r="T27" s="160">
        <f t="shared" si="9"/>
        <v>0.55555555555555558</v>
      </c>
      <c r="U27" s="155">
        <f t="shared" si="10"/>
        <v>51124.666666666672</v>
      </c>
      <c r="V27" s="155">
        <f t="shared" si="11"/>
        <v>0</v>
      </c>
      <c r="W27" s="155">
        <f t="shared" si="12"/>
        <v>0</v>
      </c>
      <c r="X27" s="155">
        <f t="shared" si="13"/>
        <v>51124.666666666672</v>
      </c>
      <c r="Y27" s="155">
        <f>'Свод с 01,09,2020 (2)'!Y27-'РБ с 01,09,2020 (3)'!X27</f>
        <v>12781.166666666672</v>
      </c>
      <c r="Z27" s="155"/>
      <c r="AA27" s="155">
        <f t="shared" si="23"/>
        <v>3834.3500000000013</v>
      </c>
      <c r="AB27" s="155"/>
      <c r="AC27" s="155"/>
      <c r="AD27" s="155"/>
      <c r="AE27" s="155"/>
      <c r="AF27" s="159"/>
      <c r="AG27" s="155"/>
      <c r="AH27" s="161"/>
      <c r="AI27" s="162"/>
      <c r="AJ27" s="155"/>
      <c r="AK27" s="160"/>
      <c r="AL27" s="155"/>
      <c r="AM27" s="155">
        <f t="shared" si="16"/>
        <v>0</v>
      </c>
      <c r="AN27" s="155">
        <f t="shared" si="22"/>
        <v>3834.3500000000013</v>
      </c>
      <c r="AO27" s="155">
        <f t="shared" si="18"/>
        <v>12781.166666666672</v>
      </c>
      <c r="AP27" s="155">
        <f t="shared" si="21"/>
        <v>16615.516666666674</v>
      </c>
      <c r="AQ27" s="155">
        <f t="shared" si="19"/>
        <v>1278.1166666666672</v>
      </c>
      <c r="AR27" s="155">
        <f t="shared" si="20"/>
        <v>17893.633333333342</v>
      </c>
      <c r="AS27" s="193"/>
    </row>
    <row r="28" spans="1:45" ht="66" x14ac:dyDescent="0.25">
      <c r="A28" s="155">
        <v>13</v>
      </c>
      <c r="B28" s="158" t="s">
        <v>105</v>
      </c>
      <c r="C28" s="158" t="s">
        <v>106</v>
      </c>
      <c r="D28" s="114" t="s">
        <v>62</v>
      </c>
      <c r="E28" s="114" t="s">
        <v>589</v>
      </c>
      <c r="F28" s="114" t="s">
        <v>63</v>
      </c>
      <c r="G28" s="114" t="s">
        <v>64</v>
      </c>
      <c r="H28" s="67">
        <v>5.03</v>
      </c>
      <c r="I28" s="67"/>
      <c r="J28" s="155">
        <v>17697</v>
      </c>
      <c r="K28" s="155">
        <f t="shared" si="15"/>
        <v>89015.91</v>
      </c>
      <c r="L28" s="155">
        <f t="shared" si="5"/>
        <v>0</v>
      </c>
      <c r="M28" s="159">
        <v>23</v>
      </c>
      <c r="N28" s="159"/>
      <c r="O28" s="155"/>
      <c r="P28" s="159">
        <f t="shared" si="6"/>
        <v>23</v>
      </c>
      <c r="Q28" s="160">
        <f t="shared" si="7"/>
        <v>1.2777777777777777</v>
      </c>
      <c r="R28" s="160">
        <f t="shared" si="8"/>
        <v>0</v>
      </c>
      <c r="S28" s="160">
        <f t="shared" si="8"/>
        <v>0</v>
      </c>
      <c r="T28" s="160">
        <f t="shared" si="9"/>
        <v>1.2777777777777777</v>
      </c>
      <c r="U28" s="155">
        <f t="shared" si="10"/>
        <v>113742.55166666668</v>
      </c>
      <c r="V28" s="155">
        <f t="shared" si="11"/>
        <v>0</v>
      </c>
      <c r="W28" s="155">
        <f t="shared" si="12"/>
        <v>0</v>
      </c>
      <c r="X28" s="155">
        <f t="shared" si="13"/>
        <v>113742.55166666668</v>
      </c>
      <c r="Y28" s="155">
        <f>'Свод с 01,09,2020 (2)'!Y28-'РБ с 01,09,2020 (3)'!X28</f>
        <v>28435.637916666674</v>
      </c>
      <c r="Z28" s="155"/>
      <c r="AA28" s="155">
        <f t="shared" si="23"/>
        <v>8530.6913750000022</v>
      </c>
      <c r="AB28" s="155"/>
      <c r="AC28" s="155"/>
      <c r="AD28" s="155"/>
      <c r="AE28" s="155"/>
      <c r="AF28" s="159"/>
      <c r="AG28" s="155"/>
      <c r="AH28" s="160"/>
      <c r="AI28" s="155"/>
      <c r="AJ28" s="155"/>
      <c r="AK28" s="160"/>
      <c r="AL28" s="155"/>
      <c r="AM28" s="155">
        <f t="shared" si="16"/>
        <v>0</v>
      </c>
      <c r="AN28" s="155">
        <f t="shared" si="22"/>
        <v>8530.6913750000022</v>
      </c>
      <c r="AO28" s="155">
        <f t="shared" si="18"/>
        <v>28435.637916666674</v>
      </c>
      <c r="AP28" s="155">
        <f t="shared" si="21"/>
        <v>36966.329291666676</v>
      </c>
      <c r="AQ28" s="155">
        <f t="shared" si="19"/>
        <v>2843.5637916666674</v>
      </c>
      <c r="AR28" s="155">
        <f t="shared" si="20"/>
        <v>39809.893083333343</v>
      </c>
      <c r="AS28" s="193"/>
    </row>
    <row r="29" spans="1:45" ht="49.5" x14ac:dyDescent="0.25">
      <c r="A29" s="155">
        <v>14</v>
      </c>
      <c r="B29" s="158" t="s">
        <v>108</v>
      </c>
      <c r="C29" s="158" t="s">
        <v>109</v>
      </c>
      <c r="D29" s="114" t="s">
        <v>62</v>
      </c>
      <c r="E29" s="114" t="s">
        <v>590</v>
      </c>
      <c r="F29" s="114" t="s">
        <v>110</v>
      </c>
      <c r="G29" s="114" t="s">
        <v>92</v>
      </c>
      <c r="H29" s="67">
        <v>4.1900000000000004</v>
      </c>
      <c r="I29" s="67"/>
      <c r="J29" s="155">
        <v>17697</v>
      </c>
      <c r="K29" s="155">
        <f t="shared" si="15"/>
        <v>74150.430000000008</v>
      </c>
      <c r="L29" s="155">
        <f t="shared" si="5"/>
        <v>0</v>
      </c>
      <c r="M29" s="159">
        <v>10</v>
      </c>
      <c r="N29" s="159"/>
      <c r="O29" s="155"/>
      <c r="P29" s="159">
        <f t="shared" si="6"/>
        <v>10</v>
      </c>
      <c r="Q29" s="160">
        <f t="shared" si="7"/>
        <v>0.55555555555555558</v>
      </c>
      <c r="R29" s="160"/>
      <c r="S29" s="160"/>
      <c r="T29" s="160">
        <f t="shared" si="9"/>
        <v>0.55555555555555558</v>
      </c>
      <c r="U29" s="155">
        <f t="shared" si="10"/>
        <v>41194.683333333342</v>
      </c>
      <c r="V29" s="155">
        <f t="shared" si="11"/>
        <v>0</v>
      </c>
      <c r="W29" s="155">
        <f t="shared" si="12"/>
        <v>0</v>
      </c>
      <c r="X29" s="155">
        <f t="shared" si="13"/>
        <v>41194.683333333342</v>
      </c>
      <c r="Y29" s="155">
        <f>'Свод с 01,09,2020 (2)'!Y29-'РБ с 01,09,2020 (3)'!X29</f>
        <v>10298.670833333337</v>
      </c>
      <c r="Z29" s="155"/>
      <c r="AA29" s="155"/>
      <c r="AB29" s="155"/>
      <c r="AC29" s="155"/>
      <c r="AD29" s="155"/>
      <c r="AE29" s="155"/>
      <c r="AF29" s="159"/>
      <c r="AG29" s="155"/>
      <c r="AH29" s="161"/>
      <c r="AI29" s="162"/>
      <c r="AJ29" s="155"/>
      <c r="AK29" s="160"/>
      <c r="AL29" s="155"/>
      <c r="AM29" s="155">
        <f t="shared" si="16"/>
        <v>0</v>
      </c>
      <c r="AN29" s="155">
        <f t="shared" si="22"/>
        <v>0</v>
      </c>
      <c r="AO29" s="155">
        <f t="shared" si="18"/>
        <v>10298.670833333337</v>
      </c>
      <c r="AP29" s="155">
        <f t="shared" si="21"/>
        <v>10298.670833333337</v>
      </c>
      <c r="AQ29" s="155">
        <f t="shared" si="19"/>
        <v>1029.8670833333338</v>
      </c>
      <c r="AR29" s="155">
        <f t="shared" si="20"/>
        <v>11328.537916666672</v>
      </c>
      <c r="AS29" s="193"/>
    </row>
    <row r="30" spans="1:45" ht="33" x14ac:dyDescent="0.25">
      <c r="A30" s="155">
        <v>15</v>
      </c>
      <c r="B30" s="163" t="s">
        <v>112</v>
      </c>
      <c r="C30" s="163" t="s">
        <v>113</v>
      </c>
      <c r="D30" s="67" t="s">
        <v>62</v>
      </c>
      <c r="E30" s="67" t="s">
        <v>591</v>
      </c>
      <c r="F30" s="67" t="s">
        <v>707</v>
      </c>
      <c r="G30" s="67" t="s">
        <v>566</v>
      </c>
      <c r="H30" s="67">
        <v>4.7300000000000004</v>
      </c>
      <c r="I30" s="67">
        <v>4.51</v>
      </c>
      <c r="J30" s="157">
        <v>17697</v>
      </c>
      <c r="K30" s="157">
        <f t="shared" si="15"/>
        <v>83706.810000000012</v>
      </c>
      <c r="L30" s="157">
        <f t="shared" si="5"/>
        <v>79813.47</v>
      </c>
      <c r="M30" s="164">
        <v>16</v>
      </c>
      <c r="N30" s="164">
        <v>4</v>
      </c>
      <c r="O30" s="157"/>
      <c r="P30" s="164">
        <f t="shared" si="6"/>
        <v>20</v>
      </c>
      <c r="Q30" s="165">
        <f t="shared" si="7"/>
        <v>0.88888888888888884</v>
      </c>
      <c r="R30" s="165">
        <f t="shared" si="8"/>
        <v>0.16666666666666666</v>
      </c>
      <c r="S30" s="165">
        <f t="shared" si="8"/>
        <v>0</v>
      </c>
      <c r="T30" s="165">
        <f t="shared" si="9"/>
        <v>1.0555555555555556</v>
      </c>
      <c r="U30" s="157">
        <f t="shared" si="10"/>
        <v>74406.053333333344</v>
      </c>
      <c r="V30" s="157">
        <f t="shared" si="11"/>
        <v>13302.245000000001</v>
      </c>
      <c r="W30" s="157">
        <f t="shared" si="12"/>
        <v>0</v>
      </c>
      <c r="X30" s="157">
        <f t="shared" si="13"/>
        <v>87708.29833333334</v>
      </c>
      <c r="Y30" s="155">
        <f>'Свод с 01,09,2020 (2)'!Y30-'РБ с 01,09,2020 (3)'!X30</f>
        <v>21927.074583333335</v>
      </c>
      <c r="Z30" s="157"/>
      <c r="AA30" s="155"/>
      <c r="AB30" s="155"/>
      <c r="AC30" s="155"/>
      <c r="AD30" s="155"/>
      <c r="AE30" s="160"/>
      <c r="AF30" s="159"/>
      <c r="AG30" s="155"/>
      <c r="AH30" s="160"/>
      <c r="AI30" s="155"/>
      <c r="AJ30" s="155"/>
      <c r="AK30" s="160"/>
      <c r="AL30" s="157"/>
      <c r="AM30" s="155">
        <f t="shared" si="16"/>
        <v>0</v>
      </c>
      <c r="AN30" s="155">
        <f t="shared" si="22"/>
        <v>0</v>
      </c>
      <c r="AO30" s="155">
        <f t="shared" si="18"/>
        <v>21927.074583333335</v>
      </c>
      <c r="AP30" s="155">
        <f t="shared" si="21"/>
        <v>21927.074583333335</v>
      </c>
      <c r="AQ30" s="155">
        <f t="shared" si="19"/>
        <v>2192.7074583333338</v>
      </c>
      <c r="AR30" s="157">
        <f t="shared" si="20"/>
        <v>24119.782041666669</v>
      </c>
      <c r="AS30" s="193"/>
    </row>
    <row r="31" spans="1:45" ht="49.5" x14ac:dyDescent="0.25">
      <c r="A31" s="155">
        <v>16</v>
      </c>
      <c r="B31" s="163" t="s">
        <v>119</v>
      </c>
      <c r="C31" s="163" t="s">
        <v>120</v>
      </c>
      <c r="D31" s="67" t="s">
        <v>62</v>
      </c>
      <c r="E31" s="67" t="s">
        <v>592</v>
      </c>
      <c r="F31" s="67" t="s">
        <v>100</v>
      </c>
      <c r="G31" s="67" t="s">
        <v>77</v>
      </c>
      <c r="H31" s="67">
        <v>4.99</v>
      </c>
      <c r="I31" s="67"/>
      <c r="J31" s="157">
        <v>17697</v>
      </c>
      <c r="K31" s="157">
        <f t="shared" si="15"/>
        <v>88308.03</v>
      </c>
      <c r="L31" s="157">
        <f t="shared" si="5"/>
        <v>0</v>
      </c>
      <c r="M31" s="164">
        <v>8</v>
      </c>
      <c r="N31" s="164"/>
      <c r="O31" s="157"/>
      <c r="P31" s="164">
        <f t="shared" si="6"/>
        <v>8</v>
      </c>
      <c r="Q31" s="165">
        <f t="shared" si="7"/>
        <v>0.44444444444444442</v>
      </c>
      <c r="R31" s="165">
        <f t="shared" si="8"/>
        <v>0</v>
      </c>
      <c r="S31" s="165">
        <f t="shared" si="8"/>
        <v>0</v>
      </c>
      <c r="T31" s="165">
        <f t="shared" si="9"/>
        <v>0.44444444444444442</v>
      </c>
      <c r="U31" s="157">
        <f t="shared" si="10"/>
        <v>39248.013333333336</v>
      </c>
      <c r="V31" s="157">
        <f t="shared" si="11"/>
        <v>0</v>
      </c>
      <c r="W31" s="157">
        <f t="shared" si="12"/>
        <v>0</v>
      </c>
      <c r="X31" s="157">
        <f t="shared" si="13"/>
        <v>39248.013333333336</v>
      </c>
      <c r="Y31" s="155">
        <f>'Свод с 01,09,2020 (2)'!Y31-'РБ с 01,09,2020 (3)'!X31</f>
        <v>9812.003333333334</v>
      </c>
      <c r="Z31" s="157"/>
      <c r="AA31" s="155"/>
      <c r="AB31" s="155"/>
      <c r="AC31" s="155"/>
      <c r="AD31" s="155"/>
      <c r="AE31" s="160"/>
      <c r="AF31" s="159"/>
      <c r="AG31" s="155"/>
      <c r="AH31" s="160"/>
      <c r="AI31" s="155"/>
      <c r="AJ31" s="155"/>
      <c r="AK31" s="160"/>
      <c r="AL31" s="157"/>
      <c r="AM31" s="155">
        <f t="shared" si="16"/>
        <v>0</v>
      </c>
      <c r="AN31" s="155">
        <f t="shared" si="22"/>
        <v>0</v>
      </c>
      <c r="AO31" s="155">
        <f t="shared" si="18"/>
        <v>9812.003333333334</v>
      </c>
      <c r="AP31" s="155">
        <f t="shared" si="21"/>
        <v>9812.003333333334</v>
      </c>
      <c r="AQ31" s="155">
        <f t="shared" si="19"/>
        <v>981.20033333333345</v>
      </c>
      <c r="AR31" s="157">
        <f t="shared" si="20"/>
        <v>10793.203666666668</v>
      </c>
      <c r="AS31" s="193"/>
    </row>
    <row r="32" spans="1:45" ht="49.5" x14ac:dyDescent="0.25">
      <c r="A32" s="155">
        <v>17</v>
      </c>
      <c r="B32" s="163" t="s">
        <v>122</v>
      </c>
      <c r="C32" s="163" t="s">
        <v>123</v>
      </c>
      <c r="D32" s="67" t="s">
        <v>62</v>
      </c>
      <c r="E32" s="67" t="s">
        <v>637</v>
      </c>
      <c r="F32" s="67" t="s">
        <v>157</v>
      </c>
      <c r="G32" s="67" t="s">
        <v>69</v>
      </c>
      <c r="H32" s="67">
        <v>5.41</v>
      </c>
      <c r="I32" s="67"/>
      <c r="J32" s="157">
        <v>17697</v>
      </c>
      <c r="K32" s="157">
        <f t="shared" si="15"/>
        <v>95740.77</v>
      </c>
      <c r="L32" s="157">
        <f t="shared" si="5"/>
        <v>0</v>
      </c>
      <c r="M32" s="164">
        <v>10.5</v>
      </c>
      <c r="N32" s="164"/>
      <c r="O32" s="157"/>
      <c r="P32" s="164">
        <f t="shared" si="6"/>
        <v>10.5</v>
      </c>
      <c r="Q32" s="165">
        <f t="shared" si="7"/>
        <v>0.58333333333333337</v>
      </c>
      <c r="R32" s="165">
        <f t="shared" ref="R32:S86" si="24">N32/24</f>
        <v>0</v>
      </c>
      <c r="S32" s="165">
        <f t="shared" si="24"/>
        <v>0</v>
      </c>
      <c r="T32" s="165">
        <f t="shared" si="9"/>
        <v>0.58333333333333337</v>
      </c>
      <c r="U32" s="157">
        <f t="shared" si="10"/>
        <v>55848.782500000008</v>
      </c>
      <c r="V32" s="157">
        <f t="shared" si="11"/>
        <v>0</v>
      </c>
      <c r="W32" s="157">
        <f t="shared" si="12"/>
        <v>0</v>
      </c>
      <c r="X32" s="157">
        <f t="shared" si="13"/>
        <v>55848.782500000008</v>
      </c>
      <c r="Y32" s="155">
        <f>'Свод с 01,09,2020 (2)'!Y32-'РБ с 01,09,2020 (3)'!X32</f>
        <v>13962.195625</v>
      </c>
      <c r="Z32" s="157"/>
      <c r="AA32" s="157"/>
      <c r="AB32" s="155"/>
      <c r="AC32" s="155"/>
      <c r="AD32" s="155"/>
      <c r="AE32" s="160"/>
      <c r="AF32" s="159"/>
      <c r="AG32" s="155"/>
      <c r="AH32" s="160"/>
      <c r="AI32" s="155"/>
      <c r="AJ32" s="155"/>
      <c r="AK32" s="160"/>
      <c r="AL32" s="157"/>
      <c r="AM32" s="155">
        <f t="shared" si="16"/>
        <v>0</v>
      </c>
      <c r="AN32" s="155">
        <f t="shared" si="22"/>
        <v>0</v>
      </c>
      <c r="AO32" s="155">
        <f t="shared" si="18"/>
        <v>13962.195625</v>
      </c>
      <c r="AP32" s="155">
        <f t="shared" si="21"/>
        <v>13962.195625</v>
      </c>
      <c r="AQ32" s="155">
        <f t="shared" si="19"/>
        <v>1396.2195625000002</v>
      </c>
      <c r="AR32" s="157">
        <f t="shared" si="20"/>
        <v>15358.415187500001</v>
      </c>
      <c r="AS32" s="193"/>
    </row>
    <row r="33" spans="1:45" ht="49.5" x14ac:dyDescent="0.25">
      <c r="A33" s="155">
        <f t="shared" si="14"/>
        <v>18</v>
      </c>
      <c r="B33" s="163" t="s">
        <v>125</v>
      </c>
      <c r="C33" s="163" t="s">
        <v>126</v>
      </c>
      <c r="D33" s="67" t="s">
        <v>127</v>
      </c>
      <c r="E33" s="67" t="s">
        <v>668</v>
      </c>
      <c r="F33" s="67" t="s">
        <v>638</v>
      </c>
      <c r="G33" s="67" t="s">
        <v>661</v>
      </c>
      <c r="H33" s="67">
        <v>4.25</v>
      </c>
      <c r="I33" s="67">
        <v>4.3899999999999997</v>
      </c>
      <c r="J33" s="157">
        <v>17697</v>
      </c>
      <c r="K33" s="157">
        <f t="shared" si="15"/>
        <v>75212.25</v>
      </c>
      <c r="L33" s="157">
        <f t="shared" si="5"/>
        <v>77689.829999999987</v>
      </c>
      <c r="M33" s="164">
        <v>22</v>
      </c>
      <c r="N33" s="164">
        <v>10</v>
      </c>
      <c r="O33" s="157"/>
      <c r="P33" s="164">
        <f t="shared" si="6"/>
        <v>32</v>
      </c>
      <c r="Q33" s="165">
        <f t="shared" si="7"/>
        <v>1.2222222222222223</v>
      </c>
      <c r="R33" s="165">
        <f t="shared" si="24"/>
        <v>0.41666666666666669</v>
      </c>
      <c r="S33" s="165">
        <f t="shared" si="24"/>
        <v>0</v>
      </c>
      <c r="T33" s="165">
        <f t="shared" si="9"/>
        <v>1.6388888888888891</v>
      </c>
      <c r="U33" s="157">
        <f t="shared" si="10"/>
        <v>91926.083333333328</v>
      </c>
      <c r="V33" s="157">
        <f t="shared" si="11"/>
        <v>32370.762499999997</v>
      </c>
      <c r="W33" s="157">
        <f t="shared" si="12"/>
        <v>0</v>
      </c>
      <c r="X33" s="157">
        <f t="shared" si="13"/>
        <v>124296.84583333333</v>
      </c>
      <c r="Y33" s="155">
        <f>'Свод с 01,09,2020 (2)'!Y33-'РБ с 01,09,2020 (3)'!X33</f>
        <v>31074.211458333331</v>
      </c>
      <c r="Z33" s="157"/>
      <c r="AA33" s="157"/>
      <c r="AB33" s="155"/>
      <c r="AC33" s="155"/>
      <c r="AD33" s="155"/>
      <c r="AE33" s="160"/>
      <c r="AF33" s="159"/>
      <c r="AG33" s="155"/>
      <c r="AH33" s="160"/>
      <c r="AI33" s="155"/>
      <c r="AJ33" s="155"/>
      <c r="AK33" s="160"/>
      <c r="AL33" s="157"/>
      <c r="AM33" s="155">
        <f t="shared" si="16"/>
        <v>0</v>
      </c>
      <c r="AN33" s="155">
        <f t="shared" si="22"/>
        <v>0</v>
      </c>
      <c r="AO33" s="155">
        <f t="shared" si="18"/>
        <v>31074.211458333331</v>
      </c>
      <c r="AP33" s="155">
        <f t="shared" si="21"/>
        <v>31074.211458333331</v>
      </c>
      <c r="AQ33" s="155">
        <f t="shared" si="19"/>
        <v>3107.4211458333334</v>
      </c>
      <c r="AR33" s="157">
        <f t="shared" si="20"/>
        <v>34181.632604166662</v>
      </c>
      <c r="AS33" s="193"/>
    </row>
    <row r="34" spans="1:45" ht="49.5" x14ac:dyDescent="0.25">
      <c r="A34" s="155">
        <v>19</v>
      </c>
      <c r="B34" s="163" t="s">
        <v>131</v>
      </c>
      <c r="C34" s="163" t="s">
        <v>132</v>
      </c>
      <c r="D34" s="67" t="s">
        <v>127</v>
      </c>
      <c r="E34" s="67" t="s">
        <v>593</v>
      </c>
      <c r="F34" s="67" t="s">
        <v>662</v>
      </c>
      <c r="G34" s="67" t="s">
        <v>663</v>
      </c>
      <c r="H34" s="67">
        <v>3.73</v>
      </c>
      <c r="I34" s="67">
        <v>3.73</v>
      </c>
      <c r="J34" s="157">
        <v>17697</v>
      </c>
      <c r="K34" s="157">
        <f t="shared" si="15"/>
        <v>66009.81</v>
      </c>
      <c r="L34" s="157">
        <f t="shared" si="5"/>
        <v>66009.81</v>
      </c>
      <c r="M34" s="164">
        <v>14</v>
      </c>
      <c r="N34" s="164">
        <v>21</v>
      </c>
      <c r="O34" s="166"/>
      <c r="P34" s="164">
        <f t="shared" si="6"/>
        <v>35</v>
      </c>
      <c r="Q34" s="165">
        <f t="shared" si="7"/>
        <v>0.77777777777777779</v>
      </c>
      <c r="R34" s="165">
        <f t="shared" si="24"/>
        <v>0.875</v>
      </c>
      <c r="S34" s="165">
        <f t="shared" si="24"/>
        <v>0</v>
      </c>
      <c r="T34" s="165">
        <f t="shared" si="9"/>
        <v>1.6527777777777777</v>
      </c>
      <c r="U34" s="157">
        <f t="shared" si="10"/>
        <v>51340.963333333333</v>
      </c>
      <c r="V34" s="157">
        <f t="shared" si="11"/>
        <v>57758.583749999998</v>
      </c>
      <c r="W34" s="157">
        <f t="shared" si="12"/>
        <v>0</v>
      </c>
      <c r="X34" s="157">
        <f t="shared" si="13"/>
        <v>109099.54708333334</v>
      </c>
      <c r="Y34" s="155">
        <f>'Свод с 01,09,2020 (2)'!Y34-'РБ с 01,09,2020 (3)'!X34</f>
        <v>27274.886770833342</v>
      </c>
      <c r="Z34" s="157"/>
      <c r="AA34" s="157"/>
      <c r="AB34" s="155"/>
      <c r="AC34" s="155"/>
      <c r="AD34" s="155"/>
      <c r="AE34" s="160"/>
      <c r="AF34" s="159"/>
      <c r="AG34" s="155"/>
      <c r="AH34" s="160"/>
      <c r="AI34" s="155"/>
      <c r="AJ34" s="155"/>
      <c r="AK34" s="160"/>
      <c r="AL34" s="157"/>
      <c r="AM34" s="155">
        <f t="shared" si="16"/>
        <v>0</v>
      </c>
      <c r="AN34" s="155">
        <f t="shared" si="22"/>
        <v>0</v>
      </c>
      <c r="AO34" s="155">
        <f t="shared" si="18"/>
        <v>27274.886770833342</v>
      </c>
      <c r="AP34" s="155">
        <f t="shared" si="21"/>
        <v>27274.886770833342</v>
      </c>
      <c r="AQ34" s="155">
        <f t="shared" si="19"/>
        <v>2727.4886770833346</v>
      </c>
      <c r="AR34" s="157">
        <f t="shared" si="20"/>
        <v>30002.375447916675</v>
      </c>
      <c r="AS34" s="193"/>
    </row>
    <row r="35" spans="1:45" ht="49.5" x14ac:dyDescent="0.25">
      <c r="A35" s="155">
        <v>20</v>
      </c>
      <c r="B35" s="163" t="s">
        <v>705</v>
      </c>
      <c r="C35" s="163" t="s">
        <v>676</v>
      </c>
      <c r="D35" s="67" t="s">
        <v>62</v>
      </c>
      <c r="E35" s="67" t="s">
        <v>647</v>
      </c>
      <c r="F35" s="67" t="s">
        <v>110</v>
      </c>
      <c r="G35" s="67" t="s">
        <v>92</v>
      </c>
      <c r="H35" s="67">
        <v>4.1399999999999997</v>
      </c>
      <c r="I35" s="67"/>
      <c r="J35" s="157">
        <v>17697</v>
      </c>
      <c r="K35" s="157">
        <f t="shared" si="15"/>
        <v>73265.579999999987</v>
      </c>
      <c r="L35" s="157">
        <f t="shared" si="5"/>
        <v>0</v>
      </c>
      <c r="M35" s="159">
        <v>3</v>
      </c>
      <c r="N35" s="164"/>
      <c r="O35" s="157"/>
      <c r="P35" s="164">
        <f t="shared" si="6"/>
        <v>3</v>
      </c>
      <c r="Q35" s="165">
        <f t="shared" si="7"/>
        <v>0.16666666666666666</v>
      </c>
      <c r="R35" s="165">
        <f t="shared" si="24"/>
        <v>0</v>
      </c>
      <c r="S35" s="165">
        <f t="shared" si="24"/>
        <v>0</v>
      </c>
      <c r="T35" s="165">
        <f t="shared" si="9"/>
        <v>0.16666666666666666</v>
      </c>
      <c r="U35" s="157">
        <f t="shared" si="10"/>
        <v>12210.929999999998</v>
      </c>
      <c r="V35" s="157">
        <f t="shared" si="11"/>
        <v>0</v>
      </c>
      <c r="W35" s="157">
        <f t="shared" si="12"/>
        <v>0</v>
      </c>
      <c r="X35" s="157">
        <f t="shared" si="13"/>
        <v>12210.929999999998</v>
      </c>
      <c r="Y35" s="155">
        <f>'Свод с 01,09,2020 (2)'!Y35-'РБ с 01,09,2020 (3)'!X35</f>
        <v>3052.7325000000001</v>
      </c>
      <c r="Z35" s="157"/>
      <c r="AA35" s="157"/>
      <c r="AB35" s="155"/>
      <c r="AC35" s="155"/>
      <c r="AD35" s="155"/>
      <c r="AE35" s="160"/>
      <c r="AF35" s="159"/>
      <c r="AG35" s="155"/>
      <c r="AH35" s="160"/>
      <c r="AI35" s="155"/>
      <c r="AJ35" s="155"/>
      <c r="AK35" s="160"/>
      <c r="AL35" s="157"/>
      <c r="AM35" s="155">
        <f t="shared" si="16"/>
        <v>0</v>
      </c>
      <c r="AN35" s="155">
        <f t="shared" si="22"/>
        <v>0</v>
      </c>
      <c r="AO35" s="155">
        <f t="shared" si="18"/>
        <v>3052.7325000000001</v>
      </c>
      <c r="AP35" s="155">
        <f t="shared" si="21"/>
        <v>3052.7325000000001</v>
      </c>
      <c r="AQ35" s="155">
        <f t="shared" si="19"/>
        <v>305.27325000000002</v>
      </c>
      <c r="AR35" s="157">
        <f t="shared" si="20"/>
        <v>3358.0057500000003</v>
      </c>
      <c r="AS35" s="193"/>
    </row>
    <row r="36" spans="1:45" ht="49.5" x14ac:dyDescent="0.25">
      <c r="A36" s="155">
        <v>21</v>
      </c>
      <c r="B36" s="163" t="s">
        <v>140</v>
      </c>
      <c r="C36" s="163" t="s">
        <v>141</v>
      </c>
      <c r="D36" s="67" t="s">
        <v>62</v>
      </c>
      <c r="E36" s="67" t="s">
        <v>594</v>
      </c>
      <c r="F36" s="67" t="s">
        <v>68</v>
      </c>
      <c r="G36" s="67" t="s">
        <v>69</v>
      </c>
      <c r="H36" s="67">
        <v>5.41</v>
      </c>
      <c r="I36" s="67"/>
      <c r="J36" s="157">
        <v>17697</v>
      </c>
      <c r="K36" s="157">
        <f t="shared" si="15"/>
        <v>95740.77</v>
      </c>
      <c r="L36" s="157">
        <f t="shared" si="5"/>
        <v>0</v>
      </c>
      <c r="M36" s="164">
        <v>20</v>
      </c>
      <c r="N36" s="164"/>
      <c r="O36" s="157"/>
      <c r="P36" s="164">
        <f t="shared" si="6"/>
        <v>20</v>
      </c>
      <c r="Q36" s="165">
        <f t="shared" si="7"/>
        <v>1.1111111111111112</v>
      </c>
      <c r="R36" s="165">
        <f t="shared" si="24"/>
        <v>0</v>
      </c>
      <c r="S36" s="165">
        <f t="shared" si="24"/>
        <v>0</v>
      </c>
      <c r="T36" s="165">
        <f t="shared" si="9"/>
        <v>1.1111111111111112</v>
      </c>
      <c r="U36" s="157">
        <f t="shared" si="10"/>
        <v>106378.63333333335</v>
      </c>
      <c r="V36" s="157">
        <f t="shared" si="11"/>
        <v>0</v>
      </c>
      <c r="W36" s="157">
        <f t="shared" si="12"/>
        <v>0</v>
      </c>
      <c r="X36" s="157">
        <f t="shared" si="13"/>
        <v>106378.63333333335</v>
      </c>
      <c r="Y36" s="155">
        <f>'Свод с 01,09,2020 (2)'!Y36-'РБ с 01,09,2020 (3)'!X36</f>
        <v>26594.65833333334</v>
      </c>
      <c r="Z36" s="157"/>
      <c r="AA36" s="157"/>
      <c r="AB36" s="155"/>
      <c r="AC36" s="155"/>
      <c r="AD36" s="155"/>
      <c r="AE36" s="160"/>
      <c r="AF36" s="159"/>
      <c r="AG36" s="155"/>
      <c r="AH36" s="160"/>
      <c r="AI36" s="155"/>
      <c r="AJ36" s="155"/>
      <c r="AK36" s="160"/>
      <c r="AL36" s="157"/>
      <c r="AM36" s="155">
        <f t="shared" si="16"/>
        <v>0</v>
      </c>
      <c r="AN36" s="155">
        <f t="shared" si="22"/>
        <v>0</v>
      </c>
      <c r="AO36" s="155">
        <f t="shared" si="18"/>
        <v>26594.65833333334</v>
      </c>
      <c r="AP36" s="155">
        <f t="shared" si="21"/>
        <v>26594.65833333334</v>
      </c>
      <c r="AQ36" s="155">
        <f t="shared" si="19"/>
        <v>2659.4658333333341</v>
      </c>
      <c r="AR36" s="157">
        <f t="shared" si="20"/>
        <v>29254.124166666676</v>
      </c>
      <c r="AS36" s="193"/>
    </row>
    <row r="37" spans="1:45" ht="33" x14ac:dyDescent="0.25">
      <c r="A37" s="155">
        <v>22</v>
      </c>
      <c r="B37" s="163" t="s">
        <v>74</v>
      </c>
      <c r="C37" s="163" t="s">
        <v>143</v>
      </c>
      <c r="D37" s="67" t="s">
        <v>62</v>
      </c>
      <c r="E37" s="67" t="s">
        <v>580</v>
      </c>
      <c r="F37" s="67" t="s">
        <v>110</v>
      </c>
      <c r="G37" s="67" t="s">
        <v>92</v>
      </c>
      <c r="H37" s="67">
        <v>4.59</v>
      </c>
      <c r="I37" s="67"/>
      <c r="J37" s="157">
        <v>17697</v>
      </c>
      <c r="K37" s="157">
        <f t="shared" si="15"/>
        <v>81229.23</v>
      </c>
      <c r="L37" s="157">
        <f t="shared" si="5"/>
        <v>0</v>
      </c>
      <c r="M37" s="164">
        <v>27</v>
      </c>
      <c r="N37" s="164"/>
      <c r="O37" s="157"/>
      <c r="P37" s="164">
        <f t="shared" si="6"/>
        <v>27</v>
      </c>
      <c r="Q37" s="165">
        <f t="shared" si="7"/>
        <v>1.5</v>
      </c>
      <c r="R37" s="165">
        <f t="shared" si="24"/>
        <v>0</v>
      </c>
      <c r="S37" s="165">
        <f t="shared" si="24"/>
        <v>0</v>
      </c>
      <c r="T37" s="165">
        <f t="shared" si="9"/>
        <v>1.5</v>
      </c>
      <c r="U37" s="157">
        <f t="shared" si="10"/>
        <v>121843.84499999999</v>
      </c>
      <c r="V37" s="157">
        <f t="shared" si="11"/>
        <v>0</v>
      </c>
      <c r="W37" s="157">
        <f t="shared" si="12"/>
        <v>0</v>
      </c>
      <c r="X37" s="157">
        <f t="shared" si="13"/>
        <v>121843.84499999999</v>
      </c>
      <c r="Y37" s="155">
        <f>'Свод с 01,09,2020 (2)'!Y37-'РБ с 01,09,2020 (3)'!X37</f>
        <v>30460.961250000008</v>
      </c>
      <c r="Z37" s="157"/>
      <c r="AA37" s="157"/>
      <c r="AB37" s="155"/>
      <c r="AC37" s="155"/>
      <c r="AD37" s="155"/>
      <c r="AE37" s="160"/>
      <c r="AF37" s="159"/>
      <c r="AG37" s="155"/>
      <c r="AH37" s="160"/>
      <c r="AI37" s="155"/>
      <c r="AJ37" s="155"/>
      <c r="AK37" s="160"/>
      <c r="AL37" s="157"/>
      <c r="AM37" s="155">
        <f t="shared" si="16"/>
        <v>0</v>
      </c>
      <c r="AN37" s="155">
        <f t="shared" si="22"/>
        <v>0</v>
      </c>
      <c r="AO37" s="155">
        <f t="shared" si="18"/>
        <v>30460.961250000008</v>
      </c>
      <c r="AP37" s="155">
        <f t="shared" si="21"/>
        <v>30460.961250000008</v>
      </c>
      <c r="AQ37" s="155">
        <f t="shared" si="19"/>
        <v>3046.0961250000009</v>
      </c>
      <c r="AR37" s="157">
        <f t="shared" si="20"/>
        <v>33507.057375000011</v>
      </c>
      <c r="AS37" s="193"/>
    </row>
    <row r="38" spans="1:45" ht="49.5" x14ac:dyDescent="0.25">
      <c r="A38" s="155">
        <f t="shared" si="14"/>
        <v>23</v>
      </c>
      <c r="B38" s="163" t="s">
        <v>523</v>
      </c>
      <c r="C38" s="163" t="s">
        <v>145</v>
      </c>
      <c r="D38" s="67" t="s">
        <v>62</v>
      </c>
      <c r="E38" s="67" t="s">
        <v>669</v>
      </c>
      <c r="F38" s="114" t="s">
        <v>670</v>
      </c>
      <c r="G38" s="67" t="s">
        <v>568</v>
      </c>
      <c r="H38" s="67">
        <v>5.03</v>
      </c>
      <c r="I38" s="67"/>
      <c r="J38" s="157">
        <v>17697</v>
      </c>
      <c r="K38" s="157">
        <f t="shared" si="15"/>
        <v>89015.91</v>
      </c>
      <c r="L38" s="157">
        <f t="shared" si="5"/>
        <v>0</v>
      </c>
      <c r="M38" s="164">
        <v>6.5</v>
      </c>
      <c r="N38" s="164"/>
      <c r="O38" s="157"/>
      <c r="P38" s="164">
        <f t="shared" si="6"/>
        <v>6.5</v>
      </c>
      <c r="Q38" s="165">
        <f t="shared" si="7"/>
        <v>0.3611111111111111</v>
      </c>
      <c r="R38" s="165">
        <f t="shared" si="24"/>
        <v>0</v>
      </c>
      <c r="S38" s="165">
        <f t="shared" si="24"/>
        <v>0</v>
      </c>
      <c r="T38" s="165">
        <f t="shared" si="9"/>
        <v>0.3611111111111111</v>
      </c>
      <c r="U38" s="157">
        <f t="shared" si="10"/>
        <v>32144.63416666667</v>
      </c>
      <c r="V38" s="157">
        <f t="shared" si="11"/>
        <v>0</v>
      </c>
      <c r="W38" s="157">
        <f t="shared" si="12"/>
        <v>0</v>
      </c>
      <c r="X38" s="157">
        <f t="shared" si="13"/>
        <v>32144.63416666667</v>
      </c>
      <c r="Y38" s="155">
        <f>'Свод с 01,09,2020 (2)'!Y38-'РБ с 01,09,2020 (3)'!X38</f>
        <v>8036.158541666664</v>
      </c>
      <c r="Z38" s="157"/>
      <c r="AA38" s="157"/>
      <c r="AB38" s="155"/>
      <c r="AC38" s="155"/>
      <c r="AD38" s="155"/>
      <c r="AE38" s="160"/>
      <c r="AF38" s="159"/>
      <c r="AG38" s="155"/>
      <c r="AH38" s="160"/>
      <c r="AI38" s="155"/>
      <c r="AJ38" s="155"/>
      <c r="AK38" s="160"/>
      <c r="AL38" s="157"/>
      <c r="AM38" s="155">
        <f t="shared" si="16"/>
        <v>0</v>
      </c>
      <c r="AN38" s="155">
        <f t="shared" si="22"/>
        <v>0</v>
      </c>
      <c r="AO38" s="155">
        <f t="shared" si="18"/>
        <v>8036.158541666664</v>
      </c>
      <c r="AP38" s="155">
        <f t="shared" si="21"/>
        <v>8036.158541666664</v>
      </c>
      <c r="AQ38" s="155">
        <f t="shared" si="19"/>
        <v>803.6158541666664</v>
      </c>
      <c r="AR38" s="157">
        <f t="shared" si="20"/>
        <v>8839.7743958333303</v>
      </c>
      <c r="AS38" s="193"/>
    </row>
    <row r="39" spans="1:45" ht="33" x14ac:dyDescent="0.25">
      <c r="A39" s="155">
        <v>24</v>
      </c>
      <c r="B39" s="163" t="s">
        <v>148</v>
      </c>
      <c r="C39" s="163" t="s">
        <v>149</v>
      </c>
      <c r="D39" s="67" t="s">
        <v>62</v>
      </c>
      <c r="E39" s="67" t="s">
        <v>640</v>
      </c>
      <c r="F39" s="67" t="s">
        <v>76</v>
      </c>
      <c r="G39" s="67" t="s">
        <v>77</v>
      </c>
      <c r="H39" s="67">
        <v>4.74</v>
      </c>
      <c r="I39" s="67"/>
      <c r="J39" s="157">
        <v>17697</v>
      </c>
      <c r="K39" s="157">
        <f t="shared" si="15"/>
        <v>83883.78</v>
      </c>
      <c r="L39" s="157">
        <f t="shared" si="5"/>
        <v>0</v>
      </c>
      <c r="M39" s="164">
        <v>24</v>
      </c>
      <c r="N39" s="164"/>
      <c r="O39" s="157"/>
      <c r="P39" s="164">
        <f t="shared" si="6"/>
        <v>24</v>
      </c>
      <c r="Q39" s="165">
        <f t="shared" si="7"/>
        <v>1.3333333333333333</v>
      </c>
      <c r="R39" s="165">
        <f t="shared" si="24"/>
        <v>0</v>
      </c>
      <c r="S39" s="165">
        <f t="shared" si="24"/>
        <v>0</v>
      </c>
      <c r="T39" s="165">
        <f t="shared" si="9"/>
        <v>1.3333333333333333</v>
      </c>
      <c r="U39" s="157">
        <f t="shared" si="10"/>
        <v>111845.04000000001</v>
      </c>
      <c r="V39" s="157">
        <f t="shared" si="11"/>
        <v>0</v>
      </c>
      <c r="W39" s="157">
        <f t="shared" si="12"/>
        <v>0</v>
      </c>
      <c r="X39" s="157">
        <f t="shared" si="13"/>
        <v>111845.04000000001</v>
      </c>
      <c r="Y39" s="155">
        <f>'Свод с 01,09,2020 (2)'!Y39-'РБ с 01,09,2020 (3)'!X39</f>
        <v>27961.260000000009</v>
      </c>
      <c r="Z39" s="157"/>
      <c r="AA39" s="157"/>
      <c r="AB39" s="155"/>
      <c r="AC39" s="155"/>
      <c r="AD39" s="155"/>
      <c r="AE39" s="160"/>
      <c r="AF39" s="159"/>
      <c r="AG39" s="155"/>
      <c r="AH39" s="160"/>
      <c r="AI39" s="155"/>
      <c r="AJ39" s="155"/>
      <c r="AK39" s="160"/>
      <c r="AL39" s="157"/>
      <c r="AM39" s="155">
        <f t="shared" si="16"/>
        <v>0</v>
      </c>
      <c r="AN39" s="155">
        <f t="shared" si="22"/>
        <v>0</v>
      </c>
      <c r="AO39" s="155">
        <f t="shared" si="18"/>
        <v>27961.260000000009</v>
      </c>
      <c r="AP39" s="155">
        <f t="shared" si="21"/>
        <v>27961.260000000009</v>
      </c>
      <c r="AQ39" s="155">
        <f t="shared" si="19"/>
        <v>2796.1260000000011</v>
      </c>
      <c r="AR39" s="157">
        <f t="shared" si="20"/>
        <v>30757.38600000001</v>
      </c>
      <c r="AS39" s="193"/>
    </row>
    <row r="40" spans="1:45" ht="33" x14ac:dyDescent="0.25">
      <c r="A40" s="155">
        <v>25</v>
      </c>
      <c r="B40" s="163" t="s">
        <v>155</v>
      </c>
      <c r="C40" s="163" t="s">
        <v>156</v>
      </c>
      <c r="D40" s="67" t="s">
        <v>62</v>
      </c>
      <c r="E40" s="67" t="s">
        <v>708</v>
      </c>
      <c r="F40" s="67" t="s">
        <v>157</v>
      </c>
      <c r="G40" s="67" t="s">
        <v>69</v>
      </c>
      <c r="H40" s="67">
        <v>5.32</v>
      </c>
      <c r="I40" s="67"/>
      <c r="J40" s="157">
        <v>17697</v>
      </c>
      <c r="K40" s="157">
        <f t="shared" si="15"/>
        <v>94148.040000000008</v>
      </c>
      <c r="L40" s="157">
        <f t="shared" si="5"/>
        <v>0</v>
      </c>
      <c r="M40" s="164">
        <v>11.5</v>
      </c>
      <c r="N40" s="164"/>
      <c r="O40" s="157"/>
      <c r="P40" s="164">
        <f t="shared" si="6"/>
        <v>11.5</v>
      </c>
      <c r="Q40" s="165">
        <f t="shared" si="7"/>
        <v>0.63888888888888884</v>
      </c>
      <c r="R40" s="165">
        <f t="shared" si="24"/>
        <v>0</v>
      </c>
      <c r="S40" s="165">
        <f t="shared" si="24"/>
        <v>0</v>
      </c>
      <c r="T40" s="165">
        <f t="shared" si="9"/>
        <v>0.63888888888888884</v>
      </c>
      <c r="U40" s="157">
        <f t="shared" si="10"/>
        <v>60150.136666666665</v>
      </c>
      <c r="V40" s="157">
        <f t="shared" si="11"/>
        <v>0</v>
      </c>
      <c r="W40" s="157">
        <f t="shared" si="12"/>
        <v>0</v>
      </c>
      <c r="X40" s="157">
        <f t="shared" si="13"/>
        <v>60150.136666666665</v>
      </c>
      <c r="Y40" s="155">
        <f>'Свод с 01,09,2020 (2)'!Y40-'РБ с 01,09,2020 (3)'!X40</f>
        <v>15037.534166666672</v>
      </c>
      <c r="Z40" s="157"/>
      <c r="AA40" s="157"/>
      <c r="AB40" s="155"/>
      <c r="AC40" s="155"/>
      <c r="AD40" s="155"/>
      <c r="AE40" s="160"/>
      <c r="AF40" s="159"/>
      <c r="AG40" s="155"/>
      <c r="AH40" s="160"/>
      <c r="AI40" s="155"/>
      <c r="AJ40" s="155"/>
      <c r="AK40" s="160"/>
      <c r="AL40" s="157"/>
      <c r="AM40" s="155">
        <f t="shared" si="16"/>
        <v>0</v>
      </c>
      <c r="AN40" s="155">
        <f t="shared" si="22"/>
        <v>0</v>
      </c>
      <c r="AO40" s="155">
        <f t="shared" si="18"/>
        <v>15037.534166666672</v>
      </c>
      <c r="AP40" s="155">
        <f t="shared" si="21"/>
        <v>15037.534166666672</v>
      </c>
      <c r="AQ40" s="155">
        <f t="shared" si="19"/>
        <v>1503.7534166666674</v>
      </c>
      <c r="AR40" s="157">
        <f t="shared" si="20"/>
        <v>16541.287583333338</v>
      </c>
      <c r="AS40" s="193"/>
    </row>
    <row r="41" spans="1:45" ht="49.5" x14ac:dyDescent="0.25">
      <c r="A41" s="155">
        <v>26</v>
      </c>
      <c r="B41" s="163" t="s">
        <v>159</v>
      </c>
      <c r="C41" s="163" t="s">
        <v>160</v>
      </c>
      <c r="D41" s="67" t="s">
        <v>62</v>
      </c>
      <c r="E41" s="67" t="s">
        <v>641</v>
      </c>
      <c r="F41" s="67" t="s">
        <v>76</v>
      </c>
      <c r="G41" s="67" t="s">
        <v>77</v>
      </c>
      <c r="H41" s="67">
        <v>4.9000000000000004</v>
      </c>
      <c r="I41" s="67"/>
      <c r="J41" s="157">
        <v>17697</v>
      </c>
      <c r="K41" s="157">
        <f t="shared" si="15"/>
        <v>86715.3</v>
      </c>
      <c r="L41" s="157">
        <f t="shared" si="5"/>
        <v>0</v>
      </c>
      <c r="M41" s="164">
        <v>8</v>
      </c>
      <c r="N41" s="164"/>
      <c r="O41" s="157"/>
      <c r="P41" s="164">
        <f t="shared" si="6"/>
        <v>8</v>
      </c>
      <c r="Q41" s="165">
        <f t="shared" si="7"/>
        <v>0.44444444444444442</v>
      </c>
      <c r="R41" s="165">
        <f t="shared" si="24"/>
        <v>0</v>
      </c>
      <c r="S41" s="165">
        <f t="shared" si="24"/>
        <v>0</v>
      </c>
      <c r="T41" s="165">
        <f t="shared" si="9"/>
        <v>0.44444444444444442</v>
      </c>
      <c r="U41" s="157">
        <f t="shared" si="10"/>
        <v>38540.133333333331</v>
      </c>
      <c r="V41" s="157">
        <f t="shared" si="11"/>
        <v>0</v>
      </c>
      <c r="W41" s="157">
        <f t="shared" si="12"/>
        <v>0</v>
      </c>
      <c r="X41" s="157">
        <f t="shared" si="13"/>
        <v>38540.133333333331</v>
      </c>
      <c r="Y41" s="155">
        <f>'Свод с 01,09,2020 (2)'!Y41-'РБ с 01,09,2020 (3)'!X41</f>
        <v>9635.0333333333328</v>
      </c>
      <c r="Z41" s="157"/>
      <c r="AA41" s="157"/>
      <c r="AB41" s="155"/>
      <c r="AC41" s="155"/>
      <c r="AD41" s="155"/>
      <c r="AE41" s="160"/>
      <c r="AF41" s="159"/>
      <c r="AG41" s="155"/>
      <c r="AH41" s="160"/>
      <c r="AI41" s="155"/>
      <c r="AJ41" s="155"/>
      <c r="AK41" s="160"/>
      <c r="AL41" s="157"/>
      <c r="AM41" s="155">
        <f t="shared" si="16"/>
        <v>0</v>
      </c>
      <c r="AN41" s="155">
        <f t="shared" si="22"/>
        <v>0</v>
      </c>
      <c r="AO41" s="155">
        <f t="shared" si="18"/>
        <v>9635.0333333333328</v>
      </c>
      <c r="AP41" s="155">
        <f t="shared" si="21"/>
        <v>9635.0333333333328</v>
      </c>
      <c r="AQ41" s="155">
        <f t="shared" si="19"/>
        <v>963.50333333333333</v>
      </c>
      <c r="AR41" s="157">
        <f t="shared" si="20"/>
        <v>10598.536666666667</v>
      </c>
      <c r="AS41" s="193"/>
    </row>
    <row r="42" spans="1:45" ht="49.5" x14ac:dyDescent="0.25">
      <c r="A42" s="155">
        <v>27</v>
      </c>
      <c r="B42" s="163" t="s">
        <v>162</v>
      </c>
      <c r="C42" s="163" t="s">
        <v>163</v>
      </c>
      <c r="D42" s="67" t="s">
        <v>164</v>
      </c>
      <c r="E42" s="67" t="s">
        <v>595</v>
      </c>
      <c r="F42" s="67" t="s">
        <v>110</v>
      </c>
      <c r="G42" s="67" t="s">
        <v>133</v>
      </c>
      <c r="H42" s="67">
        <v>3.73</v>
      </c>
      <c r="I42" s="67"/>
      <c r="J42" s="157">
        <v>17697</v>
      </c>
      <c r="K42" s="157">
        <f t="shared" si="15"/>
        <v>66009.81</v>
      </c>
      <c r="L42" s="157">
        <f t="shared" si="5"/>
        <v>0</v>
      </c>
      <c r="M42" s="164">
        <v>8</v>
      </c>
      <c r="N42" s="164"/>
      <c r="O42" s="157"/>
      <c r="P42" s="164">
        <f t="shared" si="6"/>
        <v>8</v>
      </c>
      <c r="Q42" s="165">
        <f t="shared" si="7"/>
        <v>0.44444444444444442</v>
      </c>
      <c r="R42" s="165">
        <f t="shared" si="24"/>
        <v>0</v>
      </c>
      <c r="S42" s="165">
        <f t="shared" si="24"/>
        <v>0</v>
      </c>
      <c r="T42" s="165">
        <f t="shared" si="9"/>
        <v>0.44444444444444442</v>
      </c>
      <c r="U42" s="157">
        <f t="shared" si="10"/>
        <v>29337.693333333333</v>
      </c>
      <c r="V42" s="157">
        <f t="shared" si="11"/>
        <v>0</v>
      </c>
      <c r="W42" s="157">
        <f t="shared" si="12"/>
        <v>0</v>
      </c>
      <c r="X42" s="157">
        <f t="shared" si="13"/>
        <v>29337.693333333333</v>
      </c>
      <c r="Y42" s="155">
        <f>'Свод с 01,09,2020 (2)'!Y42-'РБ с 01,09,2020 (3)'!X42</f>
        <v>7334.4233333333359</v>
      </c>
      <c r="Z42" s="157"/>
      <c r="AA42" s="157"/>
      <c r="AB42" s="155"/>
      <c r="AC42" s="155"/>
      <c r="AD42" s="155"/>
      <c r="AE42" s="160"/>
      <c r="AF42" s="159"/>
      <c r="AG42" s="155"/>
      <c r="AH42" s="160"/>
      <c r="AI42" s="155"/>
      <c r="AJ42" s="155"/>
      <c r="AK42" s="160"/>
      <c r="AL42" s="157"/>
      <c r="AM42" s="155">
        <f t="shared" si="16"/>
        <v>0</v>
      </c>
      <c r="AN42" s="155">
        <f t="shared" si="22"/>
        <v>0</v>
      </c>
      <c r="AO42" s="155">
        <f t="shared" si="18"/>
        <v>7334.4233333333359</v>
      </c>
      <c r="AP42" s="155">
        <f t="shared" si="21"/>
        <v>7334.4233333333359</v>
      </c>
      <c r="AQ42" s="155">
        <f t="shared" si="19"/>
        <v>733.44233333333364</v>
      </c>
      <c r="AR42" s="157">
        <f t="shared" si="20"/>
        <v>8067.8656666666693</v>
      </c>
      <c r="AS42" s="193"/>
    </row>
    <row r="43" spans="1:45" ht="49.5" x14ac:dyDescent="0.25">
      <c r="A43" s="155">
        <v>28</v>
      </c>
      <c r="B43" s="163" t="s">
        <v>171</v>
      </c>
      <c r="C43" s="163" t="s">
        <v>172</v>
      </c>
      <c r="D43" s="67" t="s">
        <v>62</v>
      </c>
      <c r="E43" s="67" t="s">
        <v>596</v>
      </c>
      <c r="F43" s="114" t="s">
        <v>173</v>
      </c>
      <c r="G43" s="67" t="s">
        <v>69</v>
      </c>
      <c r="H43" s="67">
        <v>5.32</v>
      </c>
      <c r="I43" s="67"/>
      <c r="J43" s="157">
        <v>17697</v>
      </c>
      <c r="K43" s="157">
        <f t="shared" si="15"/>
        <v>94148.040000000008</v>
      </c>
      <c r="L43" s="157">
        <f t="shared" si="5"/>
        <v>0</v>
      </c>
      <c r="M43" s="164">
        <v>27</v>
      </c>
      <c r="N43" s="164"/>
      <c r="O43" s="157"/>
      <c r="P43" s="164">
        <f t="shared" si="6"/>
        <v>27</v>
      </c>
      <c r="Q43" s="165">
        <f t="shared" si="7"/>
        <v>1.5</v>
      </c>
      <c r="R43" s="165">
        <f t="shared" si="24"/>
        <v>0</v>
      </c>
      <c r="S43" s="165">
        <f t="shared" si="24"/>
        <v>0</v>
      </c>
      <c r="T43" s="165">
        <f t="shared" si="9"/>
        <v>1.5</v>
      </c>
      <c r="U43" s="157">
        <f t="shared" si="10"/>
        <v>141222.06</v>
      </c>
      <c r="V43" s="157">
        <f t="shared" si="11"/>
        <v>0</v>
      </c>
      <c r="W43" s="157">
        <f t="shared" si="12"/>
        <v>0</v>
      </c>
      <c r="X43" s="157">
        <f t="shared" si="13"/>
        <v>141222.06</v>
      </c>
      <c r="Y43" s="155">
        <f>'Свод с 01,09,2020 (2)'!Y43-'РБ с 01,09,2020 (3)'!X43</f>
        <v>35305.515000000014</v>
      </c>
      <c r="Z43" s="157"/>
      <c r="AA43" s="157"/>
      <c r="AB43" s="155"/>
      <c r="AC43" s="155"/>
      <c r="AD43" s="155"/>
      <c r="AE43" s="160"/>
      <c r="AF43" s="159"/>
      <c r="AG43" s="155"/>
      <c r="AH43" s="160"/>
      <c r="AI43" s="155"/>
      <c r="AJ43" s="155"/>
      <c r="AK43" s="160"/>
      <c r="AL43" s="157"/>
      <c r="AM43" s="155">
        <f t="shared" si="16"/>
        <v>0</v>
      </c>
      <c r="AN43" s="155">
        <f t="shared" si="22"/>
        <v>0</v>
      </c>
      <c r="AO43" s="155">
        <f t="shared" si="18"/>
        <v>35305.515000000014</v>
      </c>
      <c r="AP43" s="155">
        <f t="shared" si="21"/>
        <v>35305.515000000014</v>
      </c>
      <c r="AQ43" s="155">
        <f t="shared" si="19"/>
        <v>3530.5515000000014</v>
      </c>
      <c r="AR43" s="157">
        <f t="shared" si="20"/>
        <v>38836.066500000015</v>
      </c>
      <c r="AS43" s="193"/>
    </row>
    <row r="44" spans="1:45" ht="33" x14ac:dyDescent="0.25">
      <c r="A44" s="155">
        <v>29</v>
      </c>
      <c r="B44" s="158" t="s">
        <v>304</v>
      </c>
      <c r="C44" s="163" t="s">
        <v>680</v>
      </c>
      <c r="D44" s="67" t="s">
        <v>164</v>
      </c>
      <c r="E44" s="67" t="s">
        <v>679</v>
      </c>
      <c r="F44" s="114" t="s">
        <v>110</v>
      </c>
      <c r="G44" s="67" t="s">
        <v>133</v>
      </c>
      <c r="H44" s="67"/>
      <c r="I44" s="67">
        <v>3.32</v>
      </c>
      <c r="J44" s="157">
        <v>17697</v>
      </c>
      <c r="K44" s="157">
        <f t="shared" si="15"/>
        <v>0</v>
      </c>
      <c r="L44" s="157">
        <f t="shared" si="5"/>
        <v>58754.039999999994</v>
      </c>
      <c r="M44" s="164"/>
      <c r="N44" s="164">
        <v>18</v>
      </c>
      <c r="O44" s="157"/>
      <c r="P44" s="164">
        <f t="shared" si="6"/>
        <v>18</v>
      </c>
      <c r="Q44" s="165">
        <f t="shared" si="7"/>
        <v>0</v>
      </c>
      <c r="R44" s="165">
        <f t="shared" si="24"/>
        <v>0.75</v>
      </c>
      <c r="S44" s="165">
        <f t="shared" si="24"/>
        <v>0</v>
      </c>
      <c r="T44" s="165">
        <f t="shared" si="9"/>
        <v>0.75</v>
      </c>
      <c r="U44" s="157">
        <f t="shared" si="10"/>
        <v>0</v>
      </c>
      <c r="V44" s="155">
        <f t="shared" si="11"/>
        <v>44065.529999999992</v>
      </c>
      <c r="W44" s="157">
        <f t="shared" si="12"/>
        <v>0</v>
      </c>
      <c r="X44" s="157">
        <f t="shared" si="13"/>
        <v>44065.529999999992</v>
      </c>
      <c r="Y44" s="155">
        <f>'Свод с 01,09,2020 (2)'!Y44-'РБ с 01,09,2020 (3)'!X44</f>
        <v>11016.3825</v>
      </c>
      <c r="Z44" s="157"/>
      <c r="AA44" s="157"/>
      <c r="AB44" s="155"/>
      <c r="AC44" s="155"/>
      <c r="AD44" s="155"/>
      <c r="AE44" s="160"/>
      <c r="AF44" s="159"/>
      <c r="AG44" s="155"/>
      <c r="AH44" s="160"/>
      <c r="AI44" s="155"/>
      <c r="AJ44" s="155"/>
      <c r="AK44" s="160"/>
      <c r="AL44" s="157"/>
      <c r="AM44" s="155">
        <f t="shared" si="16"/>
        <v>0</v>
      </c>
      <c r="AN44" s="155">
        <f t="shared" si="22"/>
        <v>0</v>
      </c>
      <c r="AO44" s="155">
        <f t="shared" si="18"/>
        <v>11016.3825</v>
      </c>
      <c r="AP44" s="155">
        <f t="shared" si="21"/>
        <v>11016.3825</v>
      </c>
      <c r="AQ44" s="155">
        <f t="shared" si="19"/>
        <v>1101.63825</v>
      </c>
      <c r="AR44" s="157">
        <f t="shared" si="20"/>
        <v>12118.02075</v>
      </c>
      <c r="AS44" s="193"/>
    </row>
    <row r="45" spans="1:45" ht="49.5" x14ac:dyDescent="0.25">
      <c r="A45" s="155">
        <v>30</v>
      </c>
      <c r="B45" s="163" t="s">
        <v>175</v>
      </c>
      <c r="C45" s="163" t="s">
        <v>176</v>
      </c>
      <c r="D45" s="67" t="s">
        <v>62</v>
      </c>
      <c r="E45" s="67" t="s">
        <v>642</v>
      </c>
      <c r="F45" s="67" t="s">
        <v>643</v>
      </c>
      <c r="G45" s="67" t="s">
        <v>581</v>
      </c>
      <c r="H45" s="67">
        <v>4.74</v>
      </c>
      <c r="I45" s="67">
        <v>4.1399999999999997</v>
      </c>
      <c r="J45" s="157">
        <v>17697</v>
      </c>
      <c r="K45" s="157">
        <f t="shared" si="15"/>
        <v>83883.78</v>
      </c>
      <c r="L45" s="157">
        <f t="shared" si="5"/>
        <v>73265.579999999987</v>
      </c>
      <c r="M45" s="164">
        <v>6</v>
      </c>
      <c r="N45" s="164">
        <v>14</v>
      </c>
      <c r="O45" s="157"/>
      <c r="P45" s="164">
        <f t="shared" si="6"/>
        <v>20</v>
      </c>
      <c r="Q45" s="165">
        <f t="shared" si="7"/>
        <v>0.33333333333333331</v>
      </c>
      <c r="R45" s="165">
        <f t="shared" si="24"/>
        <v>0.58333333333333337</v>
      </c>
      <c r="S45" s="165">
        <f t="shared" si="24"/>
        <v>0</v>
      </c>
      <c r="T45" s="165">
        <f t="shared" si="9"/>
        <v>0.91666666666666674</v>
      </c>
      <c r="U45" s="157">
        <f t="shared" si="10"/>
        <v>27961.260000000002</v>
      </c>
      <c r="V45" s="157">
        <f t="shared" si="11"/>
        <v>42738.254999999997</v>
      </c>
      <c r="W45" s="157">
        <f t="shared" si="12"/>
        <v>0</v>
      </c>
      <c r="X45" s="157">
        <f t="shared" si="13"/>
        <v>70699.514999999999</v>
      </c>
      <c r="Y45" s="155">
        <f>'Свод с 01,09,2020 (2)'!Y45-'РБ с 01,09,2020 (3)'!X45</f>
        <v>17674.878750000003</v>
      </c>
      <c r="Z45" s="157"/>
      <c r="AA45" s="157"/>
      <c r="AB45" s="155"/>
      <c r="AC45" s="155"/>
      <c r="AD45" s="155"/>
      <c r="AE45" s="160"/>
      <c r="AF45" s="159"/>
      <c r="AG45" s="155"/>
      <c r="AH45" s="160"/>
      <c r="AI45" s="155"/>
      <c r="AJ45" s="155"/>
      <c r="AK45" s="160"/>
      <c r="AL45" s="157"/>
      <c r="AM45" s="155">
        <f t="shared" si="16"/>
        <v>0</v>
      </c>
      <c r="AN45" s="155">
        <f t="shared" si="22"/>
        <v>0</v>
      </c>
      <c r="AO45" s="155">
        <f t="shared" si="18"/>
        <v>17674.878750000003</v>
      </c>
      <c r="AP45" s="155">
        <f t="shared" si="21"/>
        <v>17674.878750000003</v>
      </c>
      <c r="AQ45" s="155">
        <f t="shared" si="19"/>
        <v>1767.4878750000005</v>
      </c>
      <c r="AR45" s="157">
        <f t="shared" si="20"/>
        <v>19442.366625000002</v>
      </c>
      <c r="AS45" s="193"/>
    </row>
    <row r="46" spans="1:45" ht="33" x14ac:dyDescent="0.25">
      <c r="A46" s="155">
        <v>31</v>
      </c>
      <c r="B46" s="163" t="s">
        <v>179</v>
      </c>
      <c r="C46" s="163" t="s">
        <v>180</v>
      </c>
      <c r="D46" s="67" t="s">
        <v>62</v>
      </c>
      <c r="E46" s="67" t="s">
        <v>671</v>
      </c>
      <c r="F46" s="67" t="s">
        <v>644</v>
      </c>
      <c r="G46" s="67" t="s">
        <v>568</v>
      </c>
      <c r="H46" s="67">
        <v>4.72</v>
      </c>
      <c r="I46" s="67">
        <v>4.62</v>
      </c>
      <c r="J46" s="157">
        <v>17697</v>
      </c>
      <c r="K46" s="157">
        <f t="shared" si="15"/>
        <v>83529.84</v>
      </c>
      <c r="L46" s="157">
        <f t="shared" si="5"/>
        <v>81760.14</v>
      </c>
      <c r="M46" s="164">
        <v>9.5</v>
      </c>
      <c r="N46" s="164"/>
      <c r="O46" s="157"/>
      <c r="P46" s="164">
        <f t="shared" si="6"/>
        <v>9.5</v>
      </c>
      <c r="Q46" s="165">
        <f t="shared" si="7"/>
        <v>0.52777777777777779</v>
      </c>
      <c r="R46" s="165">
        <f t="shared" si="24"/>
        <v>0</v>
      </c>
      <c r="S46" s="165">
        <f t="shared" si="24"/>
        <v>0</v>
      </c>
      <c r="T46" s="165">
        <f t="shared" si="9"/>
        <v>0.52777777777777779</v>
      </c>
      <c r="U46" s="157">
        <f t="shared" si="10"/>
        <v>44085.193333333329</v>
      </c>
      <c r="V46" s="157">
        <f t="shared" si="11"/>
        <v>0</v>
      </c>
      <c r="W46" s="157">
        <f t="shared" si="12"/>
        <v>0</v>
      </c>
      <c r="X46" s="157">
        <f t="shared" si="13"/>
        <v>44085.193333333329</v>
      </c>
      <c r="Y46" s="155">
        <f>'Свод с 01,09,2020 (2)'!Y46-'РБ с 01,09,2020 (3)'!X46</f>
        <v>11021.298333333332</v>
      </c>
      <c r="Z46" s="157"/>
      <c r="AA46" s="157"/>
      <c r="AB46" s="155"/>
      <c r="AC46" s="155"/>
      <c r="AD46" s="155"/>
      <c r="AE46" s="160"/>
      <c r="AF46" s="159"/>
      <c r="AG46" s="155"/>
      <c r="AH46" s="160"/>
      <c r="AI46" s="155"/>
      <c r="AJ46" s="155"/>
      <c r="AK46" s="160"/>
      <c r="AL46" s="157"/>
      <c r="AM46" s="155">
        <f t="shared" si="16"/>
        <v>0</v>
      </c>
      <c r="AN46" s="155">
        <f t="shared" si="22"/>
        <v>0</v>
      </c>
      <c r="AO46" s="155">
        <f t="shared" si="18"/>
        <v>11021.298333333332</v>
      </c>
      <c r="AP46" s="155">
        <f t="shared" si="21"/>
        <v>11021.298333333332</v>
      </c>
      <c r="AQ46" s="155">
        <f t="shared" si="19"/>
        <v>1102.1298333333332</v>
      </c>
      <c r="AR46" s="157">
        <f t="shared" si="20"/>
        <v>12123.428166666665</v>
      </c>
      <c r="AS46" s="193"/>
    </row>
    <row r="47" spans="1:45" ht="33" x14ac:dyDescent="0.25">
      <c r="A47" s="155">
        <v>32</v>
      </c>
      <c r="B47" s="163" t="s">
        <v>184</v>
      </c>
      <c r="C47" s="163" t="s">
        <v>185</v>
      </c>
      <c r="D47" s="67" t="s">
        <v>62</v>
      </c>
      <c r="E47" s="67" t="s">
        <v>597</v>
      </c>
      <c r="F47" s="67" t="s">
        <v>68</v>
      </c>
      <c r="G47" s="67" t="s">
        <v>69</v>
      </c>
      <c r="H47" s="67">
        <v>5.41</v>
      </c>
      <c r="I47" s="67"/>
      <c r="J47" s="157">
        <v>17697</v>
      </c>
      <c r="K47" s="157">
        <f t="shared" si="15"/>
        <v>95740.77</v>
      </c>
      <c r="L47" s="157">
        <f t="shared" si="5"/>
        <v>0</v>
      </c>
      <c r="M47" s="164">
        <v>12</v>
      </c>
      <c r="N47" s="164"/>
      <c r="O47" s="157"/>
      <c r="P47" s="164">
        <f t="shared" si="6"/>
        <v>12</v>
      </c>
      <c r="Q47" s="165">
        <f t="shared" si="7"/>
        <v>0.66666666666666663</v>
      </c>
      <c r="R47" s="165">
        <f t="shared" si="24"/>
        <v>0</v>
      </c>
      <c r="S47" s="165">
        <f t="shared" si="24"/>
        <v>0</v>
      </c>
      <c r="T47" s="165">
        <f t="shared" si="9"/>
        <v>0.66666666666666663</v>
      </c>
      <c r="U47" s="157">
        <f t="shared" si="10"/>
        <v>63827.180000000008</v>
      </c>
      <c r="V47" s="157">
        <f t="shared" si="11"/>
        <v>0</v>
      </c>
      <c r="W47" s="157">
        <f t="shared" si="12"/>
        <v>0</v>
      </c>
      <c r="X47" s="157">
        <f>U47+V47+W47</f>
        <v>63827.180000000008</v>
      </c>
      <c r="Y47" s="155">
        <f>'Свод с 01,09,2020 (2)'!Y47-'РБ с 01,09,2020 (3)'!X47</f>
        <v>15956.794999999998</v>
      </c>
      <c r="Z47" s="157"/>
      <c r="AA47" s="155">
        <f>Y47*0.3</f>
        <v>4787.0384999999997</v>
      </c>
      <c r="AB47" s="155"/>
      <c r="AC47" s="155"/>
      <c r="AD47" s="155"/>
      <c r="AE47" s="155"/>
      <c r="AF47" s="159"/>
      <c r="AG47" s="155"/>
      <c r="AH47" s="160"/>
      <c r="AI47" s="155"/>
      <c r="AJ47" s="155"/>
      <c r="AK47" s="160"/>
      <c r="AL47" s="157"/>
      <c r="AM47" s="155">
        <f t="shared" si="16"/>
        <v>0</v>
      </c>
      <c r="AN47" s="155">
        <f t="shared" si="22"/>
        <v>4787.0384999999997</v>
      </c>
      <c r="AO47" s="155">
        <f t="shared" si="18"/>
        <v>15956.794999999998</v>
      </c>
      <c r="AP47" s="155">
        <f>AN47+AO47</f>
        <v>20743.833499999997</v>
      </c>
      <c r="AQ47" s="155">
        <f>AO47*10%</f>
        <v>1595.6795</v>
      </c>
      <c r="AR47" s="157">
        <f>AP47+AQ47</f>
        <v>22339.512999999995</v>
      </c>
      <c r="AS47" s="193"/>
    </row>
    <row r="48" spans="1:45" ht="49.5" x14ac:dyDescent="0.25">
      <c r="A48" s="155">
        <v>33</v>
      </c>
      <c r="B48" s="158" t="s">
        <v>187</v>
      </c>
      <c r="C48" s="158" t="s">
        <v>188</v>
      </c>
      <c r="D48" s="114" t="s">
        <v>62</v>
      </c>
      <c r="E48" s="114" t="s">
        <v>672</v>
      </c>
      <c r="F48" s="67" t="s">
        <v>543</v>
      </c>
      <c r="G48" s="67" t="s">
        <v>581</v>
      </c>
      <c r="H48" s="67">
        <v>4.66</v>
      </c>
      <c r="I48" s="67">
        <v>4.07</v>
      </c>
      <c r="J48" s="157">
        <v>17697</v>
      </c>
      <c r="K48" s="157">
        <f t="shared" si="15"/>
        <v>82468.02</v>
      </c>
      <c r="L48" s="157">
        <f t="shared" si="5"/>
        <v>72026.790000000008</v>
      </c>
      <c r="M48" s="164">
        <v>10.5</v>
      </c>
      <c r="N48" s="164"/>
      <c r="O48" s="157"/>
      <c r="P48" s="164">
        <f t="shared" si="6"/>
        <v>10.5</v>
      </c>
      <c r="Q48" s="165">
        <f t="shared" si="7"/>
        <v>0.58333333333333337</v>
      </c>
      <c r="R48" s="165">
        <f t="shared" si="24"/>
        <v>0</v>
      </c>
      <c r="S48" s="165">
        <f t="shared" si="24"/>
        <v>0</v>
      </c>
      <c r="T48" s="165">
        <f t="shared" si="9"/>
        <v>0.58333333333333337</v>
      </c>
      <c r="U48" s="157">
        <f t="shared" si="10"/>
        <v>48106.345000000008</v>
      </c>
      <c r="V48" s="157">
        <f t="shared" si="11"/>
        <v>0</v>
      </c>
      <c r="W48" s="157">
        <f t="shared" si="12"/>
        <v>0</v>
      </c>
      <c r="X48" s="157">
        <f t="shared" si="13"/>
        <v>48106.345000000008</v>
      </c>
      <c r="Y48" s="155">
        <f>'Свод с 01,09,2020 (2)'!Y48-'РБ с 01,09,2020 (3)'!X48</f>
        <v>12026.58625</v>
      </c>
      <c r="Z48" s="157"/>
      <c r="AA48" s="157"/>
      <c r="AB48" s="155"/>
      <c r="AC48" s="155"/>
      <c r="AD48" s="155"/>
      <c r="AE48" s="160"/>
      <c r="AF48" s="159"/>
      <c r="AG48" s="155"/>
      <c r="AH48" s="160"/>
      <c r="AI48" s="155"/>
      <c r="AJ48" s="155"/>
      <c r="AK48" s="160"/>
      <c r="AL48" s="157"/>
      <c r="AM48" s="155">
        <f t="shared" si="16"/>
        <v>0</v>
      </c>
      <c r="AN48" s="155">
        <f t="shared" si="22"/>
        <v>0</v>
      </c>
      <c r="AO48" s="155">
        <f t="shared" si="18"/>
        <v>12026.58625</v>
      </c>
      <c r="AP48" s="155">
        <f t="shared" si="21"/>
        <v>12026.58625</v>
      </c>
      <c r="AQ48" s="155">
        <f t="shared" si="19"/>
        <v>1202.658625</v>
      </c>
      <c r="AR48" s="157">
        <f t="shared" si="20"/>
        <v>13229.244875</v>
      </c>
      <c r="AS48" s="193"/>
    </row>
    <row r="49" spans="1:45" ht="33" x14ac:dyDescent="0.25">
      <c r="A49" s="155">
        <v>34</v>
      </c>
      <c r="B49" s="163" t="s">
        <v>197</v>
      </c>
      <c r="C49" s="163" t="s">
        <v>198</v>
      </c>
      <c r="D49" s="67" t="s">
        <v>62</v>
      </c>
      <c r="E49" s="67" t="s">
        <v>605</v>
      </c>
      <c r="F49" s="67" t="s">
        <v>146</v>
      </c>
      <c r="G49" s="67" t="s">
        <v>64</v>
      </c>
      <c r="H49" s="67">
        <v>5.12</v>
      </c>
      <c r="I49" s="67"/>
      <c r="J49" s="157">
        <v>17697</v>
      </c>
      <c r="K49" s="157">
        <f t="shared" si="15"/>
        <v>90608.639999999999</v>
      </c>
      <c r="L49" s="157">
        <f t="shared" si="5"/>
        <v>0</v>
      </c>
      <c r="M49" s="159">
        <v>16</v>
      </c>
      <c r="N49" s="159"/>
      <c r="O49" s="157"/>
      <c r="P49" s="164">
        <f t="shared" si="6"/>
        <v>16</v>
      </c>
      <c r="Q49" s="165">
        <f t="shared" si="7"/>
        <v>0.88888888888888884</v>
      </c>
      <c r="R49" s="165">
        <f t="shared" si="24"/>
        <v>0</v>
      </c>
      <c r="S49" s="165">
        <f t="shared" si="24"/>
        <v>0</v>
      </c>
      <c r="T49" s="165">
        <f t="shared" si="9"/>
        <v>0.88888888888888884</v>
      </c>
      <c r="U49" s="157">
        <f t="shared" si="10"/>
        <v>80541.013333333336</v>
      </c>
      <c r="V49" s="157">
        <f t="shared" si="11"/>
        <v>0</v>
      </c>
      <c r="W49" s="157">
        <f t="shared" si="12"/>
        <v>0</v>
      </c>
      <c r="X49" s="157">
        <f t="shared" si="13"/>
        <v>80541.013333333336</v>
      </c>
      <c r="Y49" s="155">
        <f>'Свод с 01,09,2020 (2)'!Y49-'РБ с 01,09,2020 (3)'!X49</f>
        <v>20135.253333333327</v>
      </c>
      <c r="Z49" s="157"/>
      <c r="AA49" s="155"/>
      <c r="AB49" s="155"/>
      <c r="AC49" s="155"/>
      <c r="AD49" s="155"/>
      <c r="AE49" s="160"/>
      <c r="AF49" s="159"/>
      <c r="AG49" s="155"/>
      <c r="AH49" s="160"/>
      <c r="AI49" s="155"/>
      <c r="AJ49" s="155"/>
      <c r="AK49" s="160"/>
      <c r="AL49" s="157"/>
      <c r="AM49" s="155">
        <f t="shared" si="16"/>
        <v>0</v>
      </c>
      <c r="AN49" s="155">
        <f t="shared" si="22"/>
        <v>0</v>
      </c>
      <c r="AO49" s="155">
        <f t="shared" si="18"/>
        <v>20135.253333333327</v>
      </c>
      <c r="AP49" s="155">
        <f t="shared" si="21"/>
        <v>20135.253333333327</v>
      </c>
      <c r="AQ49" s="155">
        <f t="shared" si="19"/>
        <v>2013.5253333333328</v>
      </c>
      <c r="AR49" s="157">
        <f t="shared" si="20"/>
        <v>22148.778666666658</v>
      </c>
      <c r="AS49" s="193"/>
    </row>
    <row r="50" spans="1:45" ht="66" x14ac:dyDescent="0.25">
      <c r="A50" s="155">
        <v>35</v>
      </c>
      <c r="B50" s="163" t="s">
        <v>200</v>
      </c>
      <c r="C50" s="163" t="s">
        <v>201</v>
      </c>
      <c r="D50" s="67" t="s">
        <v>62</v>
      </c>
      <c r="E50" s="67" t="s">
        <v>598</v>
      </c>
      <c r="F50" s="67" t="s">
        <v>146</v>
      </c>
      <c r="G50" s="67" t="s">
        <v>64</v>
      </c>
      <c r="H50" s="67">
        <v>5.2</v>
      </c>
      <c r="I50" s="67"/>
      <c r="J50" s="157">
        <v>17697</v>
      </c>
      <c r="K50" s="157">
        <f t="shared" si="15"/>
        <v>92024.400000000009</v>
      </c>
      <c r="L50" s="157">
        <f t="shared" si="5"/>
        <v>0</v>
      </c>
      <c r="M50" s="164">
        <v>4</v>
      </c>
      <c r="N50" s="164"/>
      <c r="O50" s="157"/>
      <c r="P50" s="164">
        <f t="shared" si="6"/>
        <v>4</v>
      </c>
      <c r="Q50" s="165">
        <f t="shared" si="7"/>
        <v>0.22222222222222221</v>
      </c>
      <c r="R50" s="165">
        <f t="shared" si="24"/>
        <v>0</v>
      </c>
      <c r="S50" s="165">
        <f t="shared" si="24"/>
        <v>0</v>
      </c>
      <c r="T50" s="165">
        <f t="shared" si="9"/>
        <v>0.22222222222222221</v>
      </c>
      <c r="U50" s="157">
        <f t="shared" si="10"/>
        <v>20449.866666666669</v>
      </c>
      <c r="V50" s="157">
        <f t="shared" si="11"/>
        <v>0</v>
      </c>
      <c r="W50" s="157">
        <f t="shared" si="12"/>
        <v>0</v>
      </c>
      <c r="X50" s="157">
        <f t="shared" si="13"/>
        <v>20449.866666666669</v>
      </c>
      <c r="Y50" s="155">
        <f>'Свод с 01,09,2020 (2)'!Y50-'РБ с 01,09,2020 (3)'!X50</f>
        <v>5112.4666666666672</v>
      </c>
      <c r="Z50" s="157"/>
      <c r="AA50" s="157"/>
      <c r="AB50" s="155"/>
      <c r="AC50" s="155"/>
      <c r="AD50" s="155"/>
      <c r="AE50" s="160"/>
      <c r="AF50" s="159"/>
      <c r="AG50" s="155"/>
      <c r="AH50" s="160"/>
      <c r="AI50" s="155"/>
      <c r="AJ50" s="155"/>
      <c r="AK50" s="160"/>
      <c r="AL50" s="157"/>
      <c r="AM50" s="155">
        <f>17697*AL50*AK50/100</f>
        <v>0</v>
      </c>
      <c r="AN50" s="155">
        <f>AM50+AJ50+AG50+AD50+AA50+Z50</f>
        <v>0</v>
      </c>
      <c r="AO50" s="155">
        <f t="shared" si="18"/>
        <v>5112.4666666666672</v>
      </c>
      <c r="AP50" s="155">
        <f>AN50+AO50</f>
        <v>5112.4666666666672</v>
      </c>
      <c r="AQ50" s="155">
        <f>AO50*10%</f>
        <v>511.24666666666673</v>
      </c>
      <c r="AR50" s="157">
        <f t="shared" si="20"/>
        <v>5623.713333333334</v>
      </c>
      <c r="AS50" s="193"/>
    </row>
    <row r="51" spans="1:45" ht="16.5" x14ac:dyDescent="0.25">
      <c r="A51" s="155">
        <f t="shared" si="14"/>
        <v>36</v>
      </c>
      <c r="B51" s="163" t="s">
        <v>74</v>
      </c>
      <c r="C51" s="163" t="s">
        <v>203</v>
      </c>
      <c r="D51" s="67" t="s">
        <v>204</v>
      </c>
      <c r="E51" s="67" t="s">
        <v>477</v>
      </c>
      <c r="F51" s="67" t="s">
        <v>100</v>
      </c>
      <c r="G51" s="67" t="s">
        <v>77</v>
      </c>
      <c r="H51" s="67">
        <v>4.9000000000000004</v>
      </c>
      <c r="I51" s="67"/>
      <c r="J51" s="157">
        <v>17697</v>
      </c>
      <c r="K51" s="157">
        <f t="shared" si="15"/>
        <v>86715.3</v>
      </c>
      <c r="L51" s="157"/>
      <c r="M51" s="164">
        <v>9</v>
      </c>
      <c r="N51" s="164"/>
      <c r="O51" s="157"/>
      <c r="P51" s="164">
        <f t="shared" si="6"/>
        <v>9</v>
      </c>
      <c r="Q51" s="165">
        <f t="shared" si="7"/>
        <v>0.5</v>
      </c>
      <c r="R51" s="165">
        <f t="shared" si="24"/>
        <v>0</v>
      </c>
      <c r="S51" s="165">
        <f t="shared" si="24"/>
        <v>0</v>
      </c>
      <c r="T51" s="165">
        <f t="shared" si="9"/>
        <v>0.5</v>
      </c>
      <c r="U51" s="157">
        <f t="shared" si="10"/>
        <v>43357.649999999994</v>
      </c>
      <c r="V51" s="157">
        <f t="shared" si="11"/>
        <v>0</v>
      </c>
      <c r="W51" s="157">
        <f t="shared" si="12"/>
        <v>0</v>
      </c>
      <c r="X51" s="157">
        <f t="shared" si="13"/>
        <v>43357.649999999994</v>
      </c>
      <c r="Y51" s="155">
        <f>'Свод с 01,09,2020 (2)'!Y51-'РБ с 01,09,2020 (3)'!X51</f>
        <v>10839.412499999999</v>
      </c>
      <c r="Z51" s="157"/>
      <c r="AA51" s="157"/>
      <c r="AB51" s="155"/>
      <c r="AC51" s="155"/>
      <c r="AD51" s="155"/>
      <c r="AE51" s="160"/>
      <c r="AF51" s="159"/>
      <c r="AG51" s="155"/>
      <c r="AH51" s="160"/>
      <c r="AI51" s="155"/>
      <c r="AJ51" s="155"/>
      <c r="AK51" s="160"/>
      <c r="AL51" s="157"/>
      <c r="AM51" s="155">
        <f t="shared" si="16"/>
        <v>0</v>
      </c>
      <c r="AN51" s="155">
        <f t="shared" si="22"/>
        <v>0</v>
      </c>
      <c r="AO51" s="155">
        <f t="shared" si="18"/>
        <v>10839.412499999999</v>
      </c>
      <c r="AP51" s="155">
        <f t="shared" si="21"/>
        <v>10839.412499999999</v>
      </c>
      <c r="AQ51" s="155"/>
      <c r="AR51" s="157">
        <f t="shared" si="20"/>
        <v>10839.412499999999</v>
      </c>
      <c r="AS51" s="193"/>
    </row>
    <row r="52" spans="1:45" ht="49.5" x14ac:dyDescent="0.25">
      <c r="A52" s="155">
        <v>37</v>
      </c>
      <c r="B52" s="163" t="s">
        <v>206</v>
      </c>
      <c r="C52" s="163" t="s">
        <v>207</v>
      </c>
      <c r="D52" s="67" t="s">
        <v>62</v>
      </c>
      <c r="E52" s="67" t="s">
        <v>645</v>
      </c>
      <c r="F52" s="67" t="s">
        <v>646</v>
      </c>
      <c r="G52" s="67" t="s">
        <v>567</v>
      </c>
      <c r="H52" s="67">
        <v>4.2300000000000004</v>
      </c>
      <c r="I52" s="67">
        <v>4.42</v>
      </c>
      <c r="J52" s="157">
        <v>17697</v>
      </c>
      <c r="K52" s="157">
        <f t="shared" si="15"/>
        <v>74858.310000000012</v>
      </c>
      <c r="L52" s="157">
        <f t="shared" si="5"/>
        <v>78220.740000000005</v>
      </c>
      <c r="M52" s="164">
        <v>24</v>
      </c>
      <c r="N52" s="164"/>
      <c r="O52" s="157"/>
      <c r="P52" s="164">
        <f t="shared" si="6"/>
        <v>24</v>
      </c>
      <c r="Q52" s="165">
        <f t="shared" si="7"/>
        <v>1.3333333333333333</v>
      </c>
      <c r="R52" s="165">
        <f t="shared" si="24"/>
        <v>0</v>
      </c>
      <c r="S52" s="165">
        <f t="shared" si="24"/>
        <v>0</v>
      </c>
      <c r="T52" s="165">
        <f t="shared" si="9"/>
        <v>1.3333333333333333</v>
      </c>
      <c r="U52" s="157">
        <f t="shared" si="10"/>
        <v>99811.080000000016</v>
      </c>
      <c r="V52" s="157">
        <f t="shared" si="11"/>
        <v>0</v>
      </c>
      <c r="W52" s="157">
        <f t="shared" si="12"/>
        <v>0</v>
      </c>
      <c r="X52" s="157">
        <f t="shared" si="13"/>
        <v>99811.080000000016</v>
      </c>
      <c r="Y52" s="155">
        <f>'Свод с 01,09,2020 (2)'!Y52-'РБ с 01,09,2020 (3)'!X52</f>
        <v>24952.770000000004</v>
      </c>
      <c r="Z52" s="157"/>
      <c r="AA52" s="157"/>
      <c r="AB52" s="155"/>
      <c r="AC52" s="155"/>
      <c r="AD52" s="155"/>
      <c r="AE52" s="160"/>
      <c r="AF52" s="159"/>
      <c r="AG52" s="155"/>
      <c r="AH52" s="160"/>
      <c r="AI52" s="155"/>
      <c r="AJ52" s="155"/>
      <c r="AK52" s="160"/>
      <c r="AL52" s="157"/>
      <c r="AM52" s="155">
        <f t="shared" si="16"/>
        <v>0</v>
      </c>
      <c r="AN52" s="155">
        <f t="shared" si="22"/>
        <v>0</v>
      </c>
      <c r="AO52" s="155">
        <f t="shared" si="18"/>
        <v>24952.770000000004</v>
      </c>
      <c r="AP52" s="155">
        <f t="shared" si="21"/>
        <v>24952.770000000004</v>
      </c>
      <c r="AQ52" s="155">
        <f t="shared" si="19"/>
        <v>2495.2770000000005</v>
      </c>
      <c r="AR52" s="157">
        <f t="shared" si="20"/>
        <v>27448.047000000006</v>
      </c>
      <c r="AS52" s="193"/>
    </row>
    <row r="53" spans="1:45" ht="33" x14ac:dyDescent="0.25">
      <c r="A53" s="155">
        <f t="shared" si="14"/>
        <v>38</v>
      </c>
      <c r="B53" s="163" t="s">
        <v>155</v>
      </c>
      <c r="C53" s="163" t="s">
        <v>210</v>
      </c>
      <c r="D53" s="67" t="s">
        <v>62</v>
      </c>
      <c r="E53" s="67" t="s">
        <v>599</v>
      </c>
      <c r="F53" s="67" t="s">
        <v>157</v>
      </c>
      <c r="G53" s="67" t="s">
        <v>69</v>
      </c>
      <c r="H53" s="67">
        <v>5.41</v>
      </c>
      <c r="I53" s="67"/>
      <c r="J53" s="157">
        <v>17697</v>
      </c>
      <c r="K53" s="157">
        <f t="shared" si="15"/>
        <v>95740.77</v>
      </c>
      <c r="L53" s="157">
        <f t="shared" si="5"/>
        <v>0</v>
      </c>
      <c r="M53" s="164">
        <v>3</v>
      </c>
      <c r="N53" s="164"/>
      <c r="O53" s="157"/>
      <c r="P53" s="164">
        <f t="shared" si="6"/>
        <v>3</v>
      </c>
      <c r="Q53" s="165">
        <f t="shared" si="7"/>
        <v>0.16666666666666666</v>
      </c>
      <c r="R53" s="165">
        <f t="shared" si="24"/>
        <v>0</v>
      </c>
      <c r="S53" s="165">
        <f t="shared" si="24"/>
        <v>0</v>
      </c>
      <c r="T53" s="165">
        <f t="shared" si="9"/>
        <v>0.16666666666666666</v>
      </c>
      <c r="U53" s="157">
        <f t="shared" si="10"/>
        <v>15956.795000000002</v>
      </c>
      <c r="V53" s="157">
        <f t="shared" si="11"/>
        <v>0</v>
      </c>
      <c r="W53" s="157">
        <f t="shared" si="12"/>
        <v>0</v>
      </c>
      <c r="X53" s="157">
        <f t="shared" si="13"/>
        <v>15956.795000000002</v>
      </c>
      <c r="Y53" s="155">
        <f>'Свод с 01,09,2020 (2)'!Y53-'РБ с 01,09,2020 (3)'!X53</f>
        <v>3989.1987499999996</v>
      </c>
      <c r="Z53" s="157"/>
      <c r="AA53" s="157"/>
      <c r="AB53" s="155"/>
      <c r="AC53" s="155"/>
      <c r="AD53" s="155"/>
      <c r="AE53" s="160"/>
      <c r="AF53" s="159"/>
      <c r="AG53" s="155"/>
      <c r="AH53" s="160"/>
      <c r="AI53" s="155"/>
      <c r="AJ53" s="155"/>
      <c r="AK53" s="160"/>
      <c r="AL53" s="157"/>
      <c r="AM53" s="155">
        <f t="shared" si="16"/>
        <v>0</v>
      </c>
      <c r="AN53" s="155">
        <f t="shared" si="22"/>
        <v>0</v>
      </c>
      <c r="AO53" s="155">
        <f t="shared" si="18"/>
        <v>3989.1987499999996</v>
      </c>
      <c r="AP53" s="155">
        <f t="shared" si="21"/>
        <v>3989.1987499999996</v>
      </c>
      <c r="AQ53" s="155">
        <f t="shared" si="19"/>
        <v>398.91987499999999</v>
      </c>
      <c r="AR53" s="157">
        <f t="shared" si="20"/>
        <v>4388.1186249999992</v>
      </c>
      <c r="AS53" s="193"/>
    </row>
    <row r="54" spans="1:45" ht="66" x14ac:dyDescent="0.25">
      <c r="A54" s="167">
        <v>39</v>
      </c>
      <c r="B54" s="163" t="s">
        <v>212</v>
      </c>
      <c r="C54" s="163" t="s">
        <v>213</v>
      </c>
      <c r="D54" s="67" t="s">
        <v>62</v>
      </c>
      <c r="E54" s="67" t="s">
        <v>600</v>
      </c>
      <c r="F54" s="67" t="s">
        <v>639</v>
      </c>
      <c r="G54" s="67" t="s">
        <v>525</v>
      </c>
      <c r="H54" s="67">
        <v>4.79</v>
      </c>
      <c r="I54" s="67">
        <v>3.85</v>
      </c>
      <c r="J54" s="157">
        <v>17697</v>
      </c>
      <c r="K54" s="157">
        <f t="shared" si="15"/>
        <v>84768.63</v>
      </c>
      <c r="L54" s="157">
        <f t="shared" si="5"/>
        <v>68133.45</v>
      </c>
      <c r="M54" s="164">
        <v>6</v>
      </c>
      <c r="N54" s="164"/>
      <c r="O54" s="157"/>
      <c r="P54" s="164">
        <f t="shared" si="6"/>
        <v>6</v>
      </c>
      <c r="Q54" s="165">
        <f t="shared" si="7"/>
        <v>0.33333333333333331</v>
      </c>
      <c r="R54" s="165">
        <f t="shared" si="24"/>
        <v>0</v>
      </c>
      <c r="S54" s="165">
        <f t="shared" si="24"/>
        <v>0</v>
      </c>
      <c r="T54" s="165">
        <f t="shared" si="9"/>
        <v>0.33333333333333331</v>
      </c>
      <c r="U54" s="157">
        <f t="shared" si="10"/>
        <v>28256.210000000003</v>
      </c>
      <c r="V54" s="157">
        <f t="shared" si="11"/>
        <v>0</v>
      </c>
      <c r="W54" s="157">
        <f t="shared" si="12"/>
        <v>0</v>
      </c>
      <c r="X54" s="157">
        <f t="shared" si="13"/>
        <v>28256.210000000003</v>
      </c>
      <c r="Y54" s="155">
        <f>'Свод с 01,09,2020 (2)'!Y54-'РБ с 01,09,2020 (3)'!X54</f>
        <v>7064.0525000000016</v>
      </c>
      <c r="Z54" s="157"/>
      <c r="AA54" s="157"/>
      <c r="AB54" s="155"/>
      <c r="AC54" s="155"/>
      <c r="AD54" s="155"/>
      <c r="AE54" s="160"/>
      <c r="AF54" s="159"/>
      <c r="AG54" s="155"/>
      <c r="AH54" s="160"/>
      <c r="AI54" s="155"/>
      <c r="AJ54" s="155"/>
      <c r="AK54" s="160"/>
      <c r="AL54" s="157"/>
      <c r="AM54" s="155">
        <f t="shared" si="16"/>
        <v>0</v>
      </c>
      <c r="AN54" s="155">
        <f t="shared" si="22"/>
        <v>0</v>
      </c>
      <c r="AO54" s="155">
        <f t="shared" si="18"/>
        <v>7064.0525000000016</v>
      </c>
      <c r="AP54" s="155">
        <f t="shared" si="21"/>
        <v>7064.0525000000016</v>
      </c>
      <c r="AQ54" s="155">
        <f t="shared" si="19"/>
        <v>706.40525000000025</v>
      </c>
      <c r="AR54" s="157">
        <f t="shared" si="20"/>
        <v>7770.4577500000014</v>
      </c>
      <c r="AS54" s="193"/>
    </row>
    <row r="55" spans="1:45" ht="49.5" x14ac:dyDescent="0.25">
      <c r="A55" s="157">
        <f t="shared" si="14"/>
        <v>40</v>
      </c>
      <c r="B55" s="163" t="s">
        <v>215</v>
      </c>
      <c r="C55" s="163" t="s">
        <v>216</v>
      </c>
      <c r="D55" s="67" t="s">
        <v>62</v>
      </c>
      <c r="E55" s="114" t="s">
        <v>647</v>
      </c>
      <c r="F55" s="67" t="s">
        <v>110</v>
      </c>
      <c r="G55" s="67" t="s">
        <v>92</v>
      </c>
      <c r="H55" s="67">
        <v>4.1399999999999997</v>
      </c>
      <c r="I55" s="67"/>
      <c r="J55" s="157">
        <v>17697</v>
      </c>
      <c r="K55" s="157">
        <f t="shared" si="15"/>
        <v>73265.579999999987</v>
      </c>
      <c r="L55" s="157">
        <f t="shared" si="5"/>
        <v>0</v>
      </c>
      <c r="M55" s="159">
        <v>13</v>
      </c>
      <c r="N55" s="164"/>
      <c r="O55" s="157"/>
      <c r="P55" s="164">
        <f t="shared" si="6"/>
        <v>13</v>
      </c>
      <c r="Q55" s="165">
        <f t="shared" si="7"/>
        <v>0.72222222222222221</v>
      </c>
      <c r="R55" s="165">
        <f t="shared" si="24"/>
        <v>0</v>
      </c>
      <c r="S55" s="165">
        <f t="shared" si="24"/>
        <v>0</v>
      </c>
      <c r="T55" s="165">
        <f t="shared" si="9"/>
        <v>0.72222222222222221</v>
      </c>
      <c r="U55" s="157">
        <f t="shared" si="10"/>
        <v>52914.029999999992</v>
      </c>
      <c r="V55" s="157">
        <f t="shared" si="11"/>
        <v>0</v>
      </c>
      <c r="W55" s="157">
        <f t="shared" si="12"/>
        <v>0</v>
      </c>
      <c r="X55" s="157">
        <f t="shared" si="13"/>
        <v>52914.029999999992</v>
      </c>
      <c r="Y55" s="155">
        <f>'Свод с 01,09,2020 (2)'!Y55-'РБ с 01,09,2020 (3)'!X55</f>
        <v>13228.5075</v>
      </c>
      <c r="Z55" s="157"/>
      <c r="AA55" s="155">
        <f t="shared" ref="AA55:AA58" si="25">Y55*0.3</f>
        <v>3968.5522499999997</v>
      </c>
      <c r="AB55" s="155"/>
      <c r="AC55" s="155"/>
      <c r="AD55" s="155"/>
      <c r="AE55" s="160"/>
      <c r="AF55" s="159"/>
      <c r="AG55" s="155"/>
      <c r="AH55" s="160"/>
      <c r="AI55" s="155"/>
      <c r="AJ55" s="155"/>
      <c r="AK55" s="160"/>
      <c r="AL55" s="157"/>
      <c r="AM55" s="155">
        <f t="shared" si="16"/>
        <v>0</v>
      </c>
      <c r="AN55" s="155">
        <f t="shared" si="22"/>
        <v>3968.5522499999997</v>
      </c>
      <c r="AO55" s="155">
        <f t="shared" si="18"/>
        <v>13228.5075</v>
      </c>
      <c r="AP55" s="155">
        <f t="shared" si="21"/>
        <v>17197.05975</v>
      </c>
      <c r="AQ55" s="155">
        <f t="shared" si="19"/>
        <v>1322.8507500000001</v>
      </c>
      <c r="AR55" s="157">
        <f t="shared" si="20"/>
        <v>18519.910500000002</v>
      </c>
      <c r="AS55" s="193"/>
    </row>
    <row r="56" spans="1:45" ht="33" x14ac:dyDescent="0.25">
      <c r="A56" s="155">
        <v>41</v>
      </c>
      <c r="B56" s="163" t="s">
        <v>219</v>
      </c>
      <c r="C56" s="163" t="s">
        <v>220</v>
      </c>
      <c r="D56" s="67" t="s">
        <v>62</v>
      </c>
      <c r="E56" s="114" t="s">
        <v>673</v>
      </c>
      <c r="F56" s="67" t="s">
        <v>100</v>
      </c>
      <c r="G56" s="67" t="s">
        <v>724</v>
      </c>
      <c r="H56" s="67">
        <v>4.28</v>
      </c>
      <c r="I56" s="67"/>
      <c r="J56" s="157">
        <v>17697</v>
      </c>
      <c r="K56" s="157">
        <f t="shared" si="15"/>
        <v>75743.16</v>
      </c>
      <c r="L56" s="157">
        <f t="shared" si="5"/>
        <v>0</v>
      </c>
      <c r="M56" s="159">
        <v>5</v>
      </c>
      <c r="N56" s="164"/>
      <c r="O56" s="157"/>
      <c r="P56" s="164">
        <f t="shared" si="6"/>
        <v>5</v>
      </c>
      <c r="Q56" s="165">
        <f t="shared" si="7"/>
        <v>0.27777777777777779</v>
      </c>
      <c r="R56" s="165">
        <f t="shared" si="24"/>
        <v>0</v>
      </c>
      <c r="S56" s="165">
        <f t="shared" si="24"/>
        <v>0</v>
      </c>
      <c r="T56" s="165">
        <f t="shared" si="9"/>
        <v>0.27777777777777779</v>
      </c>
      <c r="U56" s="157">
        <f t="shared" si="10"/>
        <v>21039.76666666667</v>
      </c>
      <c r="V56" s="157">
        <f t="shared" si="11"/>
        <v>0</v>
      </c>
      <c r="W56" s="157">
        <f t="shared" si="12"/>
        <v>0</v>
      </c>
      <c r="X56" s="157">
        <f t="shared" si="13"/>
        <v>21039.76666666667</v>
      </c>
      <c r="Y56" s="155">
        <f>'Свод с 01,09,2020 (2)'!Y56-'РБ с 01,09,2020 (3)'!X56</f>
        <v>5259.9416666666657</v>
      </c>
      <c r="Z56" s="157"/>
      <c r="AA56" s="155">
        <f t="shared" si="25"/>
        <v>1577.9824999999996</v>
      </c>
      <c r="AB56" s="155"/>
      <c r="AC56" s="155"/>
      <c r="AD56" s="155"/>
      <c r="AE56" s="160"/>
      <c r="AF56" s="159"/>
      <c r="AG56" s="155"/>
      <c r="AH56" s="160"/>
      <c r="AI56" s="155"/>
      <c r="AJ56" s="155"/>
      <c r="AK56" s="160"/>
      <c r="AL56" s="157"/>
      <c r="AM56" s="155">
        <f t="shared" si="16"/>
        <v>0</v>
      </c>
      <c r="AN56" s="155">
        <f t="shared" si="22"/>
        <v>1577.9824999999996</v>
      </c>
      <c r="AO56" s="155">
        <f t="shared" si="18"/>
        <v>5259.9416666666657</v>
      </c>
      <c r="AP56" s="155">
        <f t="shared" si="21"/>
        <v>6837.9241666666658</v>
      </c>
      <c r="AQ56" s="155">
        <f t="shared" si="19"/>
        <v>525.99416666666662</v>
      </c>
      <c r="AR56" s="157">
        <f t="shared" si="20"/>
        <v>7363.9183333333322</v>
      </c>
      <c r="AS56" s="193"/>
    </row>
    <row r="57" spans="1:45" ht="33" x14ac:dyDescent="0.25">
      <c r="A57" s="155">
        <v>42</v>
      </c>
      <c r="B57" s="158" t="s">
        <v>681</v>
      </c>
      <c r="C57" s="158" t="s">
        <v>682</v>
      </c>
      <c r="D57" s="67" t="s">
        <v>683</v>
      </c>
      <c r="E57" s="67" t="s">
        <v>684</v>
      </c>
      <c r="F57" s="67" t="s">
        <v>110</v>
      </c>
      <c r="G57" s="67" t="s">
        <v>133</v>
      </c>
      <c r="H57" s="67">
        <v>3.32</v>
      </c>
      <c r="I57" s="67"/>
      <c r="J57" s="157">
        <v>17697</v>
      </c>
      <c r="K57" s="157">
        <f t="shared" si="15"/>
        <v>58754.039999999994</v>
      </c>
      <c r="L57" s="157">
        <f t="shared" si="5"/>
        <v>0</v>
      </c>
      <c r="M57" s="159">
        <v>27</v>
      </c>
      <c r="N57" s="164"/>
      <c r="O57" s="157"/>
      <c r="P57" s="164">
        <f t="shared" si="6"/>
        <v>27</v>
      </c>
      <c r="Q57" s="165">
        <f t="shared" si="7"/>
        <v>1.5</v>
      </c>
      <c r="R57" s="165">
        <f t="shared" si="24"/>
        <v>0</v>
      </c>
      <c r="S57" s="165">
        <f t="shared" si="24"/>
        <v>0</v>
      </c>
      <c r="T57" s="165">
        <f t="shared" si="9"/>
        <v>1.5</v>
      </c>
      <c r="U57" s="157">
        <f t="shared" si="10"/>
        <v>88131.059999999983</v>
      </c>
      <c r="V57" s="157">
        <f t="shared" si="11"/>
        <v>0</v>
      </c>
      <c r="W57" s="157">
        <f t="shared" si="12"/>
        <v>0</v>
      </c>
      <c r="X57" s="157">
        <f t="shared" si="13"/>
        <v>88131.059999999983</v>
      </c>
      <c r="Y57" s="155">
        <f>'Свод с 01,09,2020 (2)'!Y57-'РБ с 01,09,2020 (3)'!X57</f>
        <v>22032.764999999999</v>
      </c>
      <c r="Z57" s="157"/>
      <c r="AA57" s="155"/>
      <c r="AB57" s="155"/>
      <c r="AC57" s="155"/>
      <c r="AD57" s="155"/>
      <c r="AE57" s="160"/>
      <c r="AF57" s="159"/>
      <c r="AG57" s="155"/>
      <c r="AH57" s="160"/>
      <c r="AI57" s="155"/>
      <c r="AJ57" s="155"/>
      <c r="AK57" s="160"/>
      <c r="AL57" s="157"/>
      <c r="AM57" s="155">
        <f t="shared" si="16"/>
        <v>0</v>
      </c>
      <c r="AN57" s="155">
        <f t="shared" si="22"/>
        <v>0</v>
      </c>
      <c r="AO57" s="155">
        <f t="shared" si="18"/>
        <v>22032.764999999999</v>
      </c>
      <c r="AP57" s="155">
        <f t="shared" si="21"/>
        <v>22032.764999999999</v>
      </c>
      <c r="AQ57" s="155">
        <f t="shared" si="19"/>
        <v>2203.2764999999999</v>
      </c>
      <c r="AR57" s="157">
        <f t="shared" si="20"/>
        <v>24236.041499999999</v>
      </c>
      <c r="AS57" s="193"/>
    </row>
    <row r="58" spans="1:45" ht="33" x14ac:dyDescent="0.25">
      <c r="A58" s="155">
        <v>43</v>
      </c>
      <c r="B58" s="158" t="s">
        <v>700</v>
      </c>
      <c r="C58" s="158" t="s">
        <v>701</v>
      </c>
      <c r="D58" s="67" t="s">
        <v>62</v>
      </c>
      <c r="E58" s="67" t="s">
        <v>702</v>
      </c>
      <c r="F58" s="67" t="s">
        <v>110</v>
      </c>
      <c r="G58" s="67" t="s">
        <v>92</v>
      </c>
      <c r="H58" s="67">
        <v>4.0999999999999996</v>
      </c>
      <c r="I58" s="67"/>
      <c r="J58" s="157">
        <v>17697</v>
      </c>
      <c r="K58" s="157">
        <f t="shared" si="15"/>
        <v>72557.7</v>
      </c>
      <c r="L58" s="157">
        <f t="shared" si="5"/>
        <v>0</v>
      </c>
      <c r="M58" s="159">
        <v>19</v>
      </c>
      <c r="N58" s="164">
        <v>0</v>
      </c>
      <c r="O58" s="157"/>
      <c r="P58" s="164">
        <f t="shared" si="6"/>
        <v>19</v>
      </c>
      <c r="Q58" s="165">
        <f t="shared" si="7"/>
        <v>1.0555555555555556</v>
      </c>
      <c r="R58" s="165">
        <f t="shared" si="24"/>
        <v>0</v>
      </c>
      <c r="S58" s="165">
        <f t="shared" si="24"/>
        <v>0</v>
      </c>
      <c r="T58" s="165">
        <f t="shared" si="9"/>
        <v>1.0555555555555556</v>
      </c>
      <c r="U58" s="157">
        <f t="shared" si="10"/>
        <v>76588.683333333334</v>
      </c>
      <c r="V58" s="157">
        <f t="shared" si="11"/>
        <v>0</v>
      </c>
      <c r="W58" s="157">
        <f t="shared" si="12"/>
        <v>0</v>
      </c>
      <c r="X58" s="157">
        <f t="shared" si="13"/>
        <v>76588.683333333334</v>
      </c>
      <c r="Y58" s="155">
        <f>'Свод с 01,09,2020 (2)'!Y58-'РБ с 01,09,2020 (3)'!X58</f>
        <v>19147.170833333337</v>
      </c>
      <c r="Z58" s="157"/>
      <c r="AA58" s="155">
        <f t="shared" si="25"/>
        <v>5744.1512500000008</v>
      </c>
      <c r="AB58" s="155"/>
      <c r="AC58" s="155"/>
      <c r="AD58" s="155"/>
      <c r="AE58" s="160"/>
      <c r="AF58" s="159"/>
      <c r="AG58" s="155"/>
      <c r="AH58" s="160"/>
      <c r="AI58" s="155"/>
      <c r="AJ58" s="155"/>
      <c r="AK58" s="160"/>
      <c r="AL58" s="157"/>
      <c r="AM58" s="155">
        <f t="shared" si="16"/>
        <v>0</v>
      </c>
      <c r="AN58" s="155">
        <f t="shared" si="22"/>
        <v>5744.1512500000008</v>
      </c>
      <c r="AO58" s="155">
        <f t="shared" si="18"/>
        <v>19147.170833333337</v>
      </c>
      <c r="AP58" s="155">
        <f t="shared" si="21"/>
        <v>24891.32208333334</v>
      </c>
      <c r="AQ58" s="155">
        <f t="shared" si="19"/>
        <v>1914.7170833333339</v>
      </c>
      <c r="AR58" s="157">
        <f t="shared" si="20"/>
        <v>26806.039166666673</v>
      </c>
      <c r="AS58" s="193"/>
    </row>
    <row r="59" spans="1:45" ht="33" x14ac:dyDescent="0.25">
      <c r="A59" s="155">
        <f t="shared" si="14"/>
        <v>44</v>
      </c>
      <c r="B59" s="163" t="s">
        <v>227</v>
      </c>
      <c r="C59" s="163" t="s">
        <v>228</v>
      </c>
      <c r="D59" s="67" t="s">
        <v>62</v>
      </c>
      <c r="E59" s="67" t="s">
        <v>674</v>
      </c>
      <c r="F59" s="67" t="s">
        <v>68</v>
      </c>
      <c r="G59" s="67" t="s">
        <v>69</v>
      </c>
      <c r="H59" s="67">
        <v>5.41</v>
      </c>
      <c r="I59" s="67"/>
      <c r="J59" s="157">
        <v>17697</v>
      </c>
      <c r="K59" s="157">
        <f t="shared" si="15"/>
        <v>95740.77</v>
      </c>
      <c r="L59" s="157">
        <f t="shared" si="5"/>
        <v>0</v>
      </c>
      <c r="M59" s="164">
        <v>12</v>
      </c>
      <c r="N59" s="164"/>
      <c r="O59" s="157"/>
      <c r="P59" s="164">
        <f t="shared" si="6"/>
        <v>12</v>
      </c>
      <c r="Q59" s="165">
        <f t="shared" si="7"/>
        <v>0.66666666666666663</v>
      </c>
      <c r="R59" s="165"/>
      <c r="S59" s="165"/>
      <c r="T59" s="165">
        <f t="shared" si="9"/>
        <v>0.66666666666666663</v>
      </c>
      <c r="U59" s="157">
        <f t="shared" si="10"/>
        <v>63827.180000000008</v>
      </c>
      <c r="V59" s="157"/>
      <c r="W59" s="157"/>
      <c r="X59" s="157">
        <f t="shared" si="13"/>
        <v>63827.180000000008</v>
      </c>
      <c r="Y59" s="155">
        <f>'Свод с 01,09,2020 (2)'!Y59-'РБ с 01,09,2020 (3)'!X59</f>
        <v>15956.794999999998</v>
      </c>
      <c r="Z59" s="157"/>
      <c r="AA59" s="157"/>
      <c r="AB59" s="155"/>
      <c r="AC59" s="155"/>
      <c r="AD59" s="155"/>
      <c r="AE59" s="160"/>
      <c r="AF59" s="159"/>
      <c r="AG59" s="155"/>
      <c r="AH59" s="160"/>
      <c r="AI59" s="155"/>
      <c r="AJ59" s="155"/>
      <c r="AK59" s="160"/>
      <c r="AL59" s="157"/>
      <c r="AM59" s="155">
        <f t="shared" si="16"/>
        <v>0</v>
      </c>
      <c r="AN59" s="155">
        <f t="shared" si="22"/>
        <v>0</v>
      </c>
      <c r="AO59" s="155">
        <f t="shared" si="18"/>
        <v>15956.794999999998</v>
      </c>
      <c r="AP59" s="155">
        <f t="shared" si="21"/>
        <v>15956.794999999998</v>
      </c>
      <c r="AQ59" s="155"/>
      <c r="AR59" s="157">
        <f t="shared" si="20"/>
        <v>15956.794999999998</v>
      </c>
      <c r="AS59" s="193"/>
    </row>
    <row r="60" spans="1:45" ht="49.5" x14ac:dyDescent="0.25">
      <c r="A60" s="155">
        <v>45</v>
      </c>
      <c r="B60" s="163" t="s">
        <v>232</v>
      </c>
      <c r="C60" s="163" t="s">
        <v>233</v>
      </c>
      <c r="D60" s="67" t="s">
        <v>62</v>
      </c>
      <c r="E60" s="114" t="s">
        <v>675</v>
      </c>
      <c r="F60" s="67" t="s">
        <v>527</v>
      </c>
      <c r="G60" s="67" t="s">
        <v>568</v>
      </c>
      <c r="H60" s="67">
        <v>4.79</v>
      </c>
      <c r="I60" s="67">
        <v>4.49</v>
      </c>
      <c r="J60" s="157">
        <v>17697</v>
      </c>
      <c r="K60" s="157">
        <f t="shared" si="15"/>
        <v>84768.63</v>
      </c>
      <c r="L60" s="157">
        <f t="shared" si="5"/>
        <v>79459.53</v>
      </c>
      <c r="M60" s="164">
        <v>27</v>
      </c>
      <c r="N60" s="164"/>
      <c r="O60" s="157"/>
      <c r="P60" s="164">
        <f t="shared" si="6"/>
        <v>27</v>
      </c>
      <c r="Q60" s="165">
        <f t="shared" si="7"/>
        <v>1.5</v>
      </c>
      <c r="R60" s="165">
        <f t="shared" si="24"/>
        <v>0</v>
      </c>
      <c r="S60" s="165">
        <f t="shared" si="24"/>
        <v>0</v>
      </c>
      <c r="T60" s="165">
        <f t="shared" si="9"/>
        <v>1.5</v>
      </c>
      <c r="U60" s="157">
        <f t="shared" si="10"/>
        <v>127152.94500000001</v>
      </c>
      <c r="V60" s="157">
        <f t="shared" ref="V60:V76" si="26">L60/24*N60</f>
        <v>0</v>
      </c>
      <c r="W60" s="157">
        <f t="shared" ref="W60:W76" si="27">L60/24*O60</f>
        <v>0</v>
      </c>
      <c r="X60" s="157">
        <f t="shared" si="13"/>
        <v>127152.94500000001</v>
      </c>
      <c r="Y60" s="155">
        <f>'Свод с 01,09,2020 (2)'!Y60-'РБ с 01,09,2020 (3)'!X60</f>
        <v>31788.236250000016</v>
      </c>
      <c r="Z60" s="157"/>
      <c r="AA60" s="155"/>
      <c r="AB60" s="155"/>
      <c r="AC60" s="155"/>
      <c r="AD60" s="155"/>
      <c r="AE60" s="160"/>
      <c r="AF60" s="159"/>
      <c r="AG60" s="155"/>
      <c r="AH60" s="160"/>
      <c r="AI60" s="155"/>
      <c r="AJ60" s="155"/>
      <c r="AK60" s="160"/>
      <c r="AL60" s="157"/>
      <c r="AM60" s="155">
        <f t="shared" si="16"/>
        <v>0</v>
      </c>
      <c r="AN60" s="155">
        <f t="shared" si="22"/>
        <v>0</v>
      </c>
      <c r="AO60" s="155">
        <f t="shared" si="18"/>
        <v>31788.236250000016</v>
      </c>
      <c r="AP60" s="155">
        <f t="shared" si="21"/>
        <v>31788.236250000016</v>
      </c>
      <c r="AQ60" s="155">
        <f t="shared" si="19"/>
        <v>3178.8236250000018</v>
      </c>
      <c r="AR60" s="157">
        <f t="shared" si="20"/>
        <v>34967.059875000021</v>
      </c>
      <c r="AS60" s="193"/>
    </row>
    <row r="61" spans="1:45" ht="49.5" x14ac:dyDescent="0.25">
      <c r="A61" s="155">
        <v>46</v>
      </c>
      <c r="B61" s="163" t="s">
        <v>239</v>
      </c>
      <c r="C61" s="163" t="s">
        <v>240</v>
      </c>
      <c r="D61" s="67" t="s">
        <v>62</v>
      </c>
      <c r="E61" s="67" t="s">
        <v>602</v>
      </c>
      <c r="F61" s="67" t="s">
        <v>241</v>
      </c>
      <c r="G61" s="67" t="s">
        <v>569</v>
      </c>
      <c r="H61" s="67">
        <v>4.95</v>
      </c>
      <c r="I61" s="67">
        <v>4.3</v>
      </c>
      <c r="J61" s="157">
        <v>17697</v>
      </c>
      <c r="K61" s="157">
        <f t="shared" si="15"/>
        <v>87600.150000000009</v>
      </c>
      <c r="L61" s="157">
        <f t="shared" si="5"/>
        <v>76097.099999999991</v>
      </c>
      <c r="M61" s="164">
        <v>18.5</v>
      </c>
      <c r="N61" s="164">
        <v>11</v>
      </c>
      <c r="O61" s="157"/>
      <c r="P61" s="164">
        <f t="shared" si="6"/>
        <v>29.5</v>
      </c>
      <c r="Q61" s="165">
        <f t="shared" si="7"/>
        <v>1.0277777777777777</v>
      </c>
      <c r="R61" s="165">
        <f t="shared" si="24"/>
        <v>0.45833333333333331</v>
      </c>
      <c r="S61" s="165">
        <f t="shared" si="24"/>
        <v>0</v>
      </c>
      <c r="T61" s="165">
        <f t="shared" si="9"/>
        <v>1.4861111111111109</v>
      </c>
      <c r="U61" s="157">
        <f t="shared" si="10"/>
        <v>90033.487500000003</v>
      </c>
      <c r="V61" s="157">
        <f t="shared" si="26"/>
        <v>34877.837499999994</v>
      </c>
      <c r="W61" s="157">
        <f t="shared" si="27"/>
        <v>0</v>
      </c>
      <c r="X61" s="157">
        <f t="shared" si="13"/>
        <v>124911.325</v>
      </c>
      <c r="Y61" s="155">
        <f>'Свод с 01,09,2020 (2)'!Y61-'РБ с 01,09,2020 (3)'!X61</f>
        <v>31227.831250000003</v>
      </c>
      <c r="Z61" s="157"/>
      <c r="AA61" s="157"/>
      <c r="AB61" s="155"/>
      <c r="AC61" s="155"/>
      <c r="AD61" s="155"/>
      <c r="AE61" s="160"/>
      <c r="AF61" s="159"/>
      <c r="AG61" s="155"/>
      <c r="AH61" s="160"/>
      <c r="AI61" s="155"/>
      <c r="AJ61" s="155"/>
      <c r="AK61" s="160"/>
      <c r="AL61" s="157"/>
      <c r="AM61" s="155">
        <f t="shared" si="16"/>
        <v>0</v>
      </c>
      <c r="AN61" s="155">
        <f t="shared" si="22"/>
        <v>0</v>
      </c>
      <c r="AO61" s="155">
        <f t="shared" si="18"/>
        <v>31227.831250000003</v>
      </c>
      <c r="AP61" s="155">
        <f t="shared" si="21"/>
        <v>31227.831250000003</v>
      </c>
      <c r="AQ61" s="155">
        <f t="shared" si="19"/>
        <v>3122.7831250000004</v>
      </c>
      <c r="AR61" s="157">
        <f t="shared" si="20"/>
        <v>34350.614375000005</v>
      </c>
      <c r="AS61" s="193"/>
    </row>
    <row r="62" spans="1:45" ht="33" x14ac:dyDescent="0.25">
      <c r="A62" s="155">
        <v>47</v>
      </c>
      <c r="B62" s="158" t="s">
        <v>227</v>
      </c>
      <c r="C62" s="158" t="s">
        <v>685</v>
      </c>
      <c r="D62" s="67" t="s">
        <v>62</v>
      </c>
      <c r="E62" s="67" t="s">
        <v>686</v>
      </c>
      <c r="F62" s="67" t="s">
        <v>110</v>
      </c>
      <c r="G62" s="67" t="s">
        <v>92</v>
      </c>
      <c r="H62" s="67">
        <v>4.7300000000000004</v>
      </c>
      <c r="I62" s="67"/>
      <c r="J62" s="157">
        <v>17697</v>
      </c>
      <c r="K62" s="157">
        <f t="shared" si="15"/>
        <v>83706.810000000012</v>
      </c>
      <c r="L62" s="157">
        <f t="shared" si="5"/>
        <v>0</v>
      </c>
      <c r="M62" s="164">
        <v>15</v>
      </c>
      <c r="N62" s="164"/>
      <c r="O62" s="157"/>
      <c r="P62" s="164">
        <f t="shared" si="6"/>
        <v>15</v>
      </c>
      <c r="Q62" s="165">
        <f t="shared" si="7"/>
        <v>0.83333333333333337</v>
      </c>
      <c r="R62" s="165">
        <f t="shared" si="24"/>
        <v>0</v>
      </c>
      <c r="S62" s="165">
        <f t="shared" si="24"/>
        <v>0</v>
      </c>
      <c r="T62" s="165">
        <f t="shared" si="9"/>
        <v>0.83333333333333337</v>
      </c>
      <c r="U62" s="157">
        <f t="shared" si="10"/>
        <v>69755.675000000017</v>
      </c>
      <c r="V62" s="157">
        <f t="shared" si="26"/>
        <v>0</v>
      </c>
      <c r="W62" s="157">
        <f t="shared" si="27"/>
        <v>0</v>
      </c>
      <c r="X62" s="157">
        <f t="shared" si="13"/>
        <v>69755.675000000017</v>
      </c>
      <c r="Y62" s="155">
        <f>'Свод с 01,09,2020 (2)'!Y62-'РБ с 01,09,2020 (3)'!X62</f>
        <v>17438.918750000012</v>
      </c>
      <c r="Z62" s="157"/>
      <c r="AA62" s="157"/>
      <c r="AB62" s="155"/>
      <c r="AC62" s="155"/>
      <c r="AD62" s="155"/>
      <c r="AE62" s="160"/>
      <c r="AF62" s="159"/>
      <c r="AG62" s="155"/>
      <c r="AH62" s="160"/>
      <c r="AI62" s="155"/>
      <c r="AJ62" s="155"/>
      <c r="AK62" s="160"/>
      <c r="AL62" s="157"/>
      <c r="AM62" s="155">
        <f t="shared" si="16"/>
        <v>0</v>
      </c>
      <c r="AN62" s="155">
        <f t="shared" si="22"/>
        <v>0</v>
      </c>
      <c r="AO62" s="155">
        <f t="shared" si="18"/>
        <v>17438.918750000012</v>
      </c>
      <c r="AP62" s="155">
        <f t="shared" si="21"/>
        <v>17438.918750000012</v>
      </c>
      <c r="AQ62" s="155">
        <f t="shared" si="19"/>
        <v>1743.8918750000012</v>
      </c>
      <c r="AR62" s="157">
        <f t="shared" si="20"/>
        <v>19182.810625000013</v>
      </c>
      <c r="AS62" s="193"/>
    </row>
    <row r="63" spans="1:45" ht="33" x14ac:dyDescent="0.25">
      <c r="A63" s="155">
        <v>48</v>
      </c>
      <c r="B63" s="163" t="s">
        <v>246</v>
      </c>
      <c r="C63" s="163" t="s">
        <v>247</v>
      </c>
      <c r="D63" s="67" t="s">
        <v>62</v>
      </c>
      <c r="E63" s="67" t="s">
        <v>603</v>
      </c>
      <c r="F63" s="114" t="s">
        <v>650</v>
      </c>
      <c r="G63" s="114" t="s">
        <v>664</v>
      </c>
      <c r="H63" s="67">
        <v>5.2</v>
      </c>
      <c r="I63" s="67">
        <v>4.1900000000000004</v>
      </c>
      <c r="J63" s="157">
        <v>17697</v>
      </c>
      <c r="K63" s="157">
        <f t="shared" si="15"/>
        <v>92024.400000000009</v>
      </c>
      <c r="L63" s="157">
        <f t="shared" si="5"/>
        <v>74150.430000000008</v>
      </c>
      <c r="M63" s="164">
        <v>4</v>
      </c>
      <c r="N63" s="164"/>
      <c r="O63" s="157"/>
      <c r="P63" s="164">
        <f t="shared" si="6"/>
        <v>4</v>
      </c>
      <c r="Q63" s="165">
        <f t="shared" si="7"/>
        <v>0.22222222222222221</v>
      </c>
      <c r="R63" s="165">
        <f t="shared" si="24"/>
        <v>0</v>
      </c>
      <c r="S63" s="165">
        <f t="shared" si="24"/>
        <v>0</v>
      </c>
      <c r="T63" s="165">
        <f t="shared" si="9"/>
        <v>0.22222222222222221</v>
      </c>
      <c r="U63" s="157">
        <f t="shared" si="10"/>
        <v>20449.866666666669</v>
      </c>
      <c r="V63" s="157">
        <f t="shared" si="26"/>
        <v>0</v>
      </c>
      <c r="W63" s="157">
        <f t="shared" si="27"/>
        <v>0</v>
      </c>
      <c r="X63" s="157">
        <f t="shared" si="13"/>
        <v>20449.866666666669</v>
      </c>
      <c r="Y63" s="155">
        <f>'Свод с 01,09,2020 (2)'!Y63-'РБ с 01,09,2020 (3)'!X63</f>
        <v>5112.4666666666672</v>
      </c>
      <c r="Z63" s="157"/>
      <c r="AA63" s="157"/>
      <c r="AB63" s="155"/>
      <c r="AC63" s="155"/>
      <c r="AD63" s="155"/>
      <c r="AE63" s="160"/>
      <c r="AF63" s="159"/>
      <c r="AG63" s="155"/>
      <c r="AH63" s="160"/>
      <c r="AI63" s="155"/>
      <c r="AJ63" s="155"/>
      <c r="AK63" s="160"/>
      <c r="AL63" s="157"/>
      <c r="AM63" s="155">
        <f t="shared" si="16"/>
        <v>0</v>
      </c>
      <c r="AN63" s="155">
        <f t="shared" si="22"/>
        <v>0</v>
      </c>
      <c r="AO63" s="155">
        <f t="shared" si="18"/>
        <v>5112.4666666666672</v>
      </c>
      <c r="AP63" s="155">
        <f t="shared" si="21"/>
        <v>5112.4666666666672</v>
      </c>
      <c r="AQ63" s="155">
        <f t="shared" si="19"/>
        <v>511.24666666666673</v>
      </c>
      <c r="AR63" s="157">
        <f t="shared" si="20"/>
        <v>5623.713333333334</v>
      </c>
      <c r="AS63" s="193"/>
    </row>
    <row r="64" spans="1:45" ht="33" x14ac:dyDescent="0.25">
      <c r="A64" s="155">
        <v>49</v>
      </c>
      <c r="B64" s="158" t="s">
        <v>253</v>
      </c>
      <c r="C64" s="163" t="s">
        <v>254</v>
      </c>
      <c r="D64" s="67" t="s">
        <v>62</v>
      </c>
      <c r="E64" s="67" t="s">
        <v>587</v>
      </c>
      <c r="F64" s="67" t="s">
        <v>76</v>
      </c>
      <c r="G64" s="67" t="s">
        <v>77</v>
      </c>
      <c r="H64" s="67">
        <v>4.74</v>
      </c>
      <c r="I64" s="67"/>
      <c r="J64" s="157">
        <v>17697</v>
      </c>
      <c r="K64" s="157">
        <f t="shared" si="15"/>
        <v>83883.78</v>
      </c>
      <c r="L64" s="157">
        <f t="shared" si="5"/>
        <v>0</v>
      </c>
      <c r="M64" s="159">
        <v>27</v>
      </c>
      <c r="N64" s="159"/>
      <c r="O64" s="157"/>
      <c r="P64" s="164">
        <f t="shared" si="6"/>
        <v>27</v>
      </c>
      <c r="Q64" s="165">
        <f t="shared" si="7"/>
        <v>1.5</v>
      </c>
      <c r="R64" s="165">
        <f t="shared" si="24"/>
        <v>0</v>
      </c>
      <c r="S64" s="165">
        <f t="shared" si="24"/>
        <v>0</v>
      </c>
      <c r="T64" s="165">
        <f t="shared" si="9"/>
        <v>1.5</v>
      </c>
      <c r="U64" s="157">
        <f t="shared" si="10"/>
        <v>125825.67</v>
      </c>
      <c r="V64" s="157">
        <f t="shared" si="26"/>
        <v>0</v>
      </c>
      <c r="W64" s="157">
        <f t="shared" si="27"/>
        <v>0</v>
      </c>
      <c r="X64" s="157">
        <f t="shared" si="13"/>
        <v>125825.67</v>
      </c>
      <c r="Y64" s="155">
        <f>'Свод с 01,09,2020 (2)'!Y64-'РБ с 01,09,2020 (3)'!X64</f>
        <v>31456.417499999996</v>
      </c>
      <c r="Z64" s="157"/>
      <c r="AA64" s="155">
        <f t="shared" ref="AA64" si="28">Y64*0.3</f>
        <v>9436.9252499999984</v>
      </c>
      <c r="AB64" s="155"/>
      <c r="AC64" s="155"/>
      <c r="AD64" s="155"/>
      <c r="AE64" s="160"/>
      <c r="AF64" s="159"/>
      <c r="AG64" s="155"/>
      <c r="AH64" s="160"/>
      <c r="AI64" s="155"/>
      <c r="AJ64" s="155"/>
      <c r="AK64" s="160"/>
      <c r="AL64" s="157"/>
      <c r="AM64" s="155">
        <f t="shared" si="16"/>
        <v>0</v>
      </c>
      <c r="AN64" s="155">
        <f t="shared" si="22"/>
        <v>9436.9252499999984</v>
      </c>
      <c r="AO64" s="155">
        <f t="shared" si="18"/>
        <v>31456.417499999996</v>
      </c>
      <c r="AP64" s="155">
        <f t="shared" si="21"/>
        <v>40893.342749999996</v>
      </c>
      <c r="AQ64" s="155">
        <f t="shared" si="19"/>
        <v>3145.6417499999998</v>
      </c>
      <c r="AR64" s="157">
        <f t="shared" si="20"/>
        <v>44038.984499999999</v>
      </c>
      <c r="AS64" s="193"/>
    </row>
    <row r="65" spans="1:45" ht="49.5" x14ac:dyDescent="0.25">
      <c r="A65" s="155">
        <v>50</v>
      </c>
      <c r="B65" s="163" t="s">
        <v>256</v>
      </c>
      <c r="C65" s="168" t="s">
        <v>257</v>
      </c>
      <c r="D65" s="67" t="s">
        <v>62</v>
      </c>
      <c r="E65" s="67" t="s">
        <v>603</v>
      </c>
      <c r="F65" s="67" t="s">
        <v>648</v>
      </c>
      <c r="G65" s="67" t="s">
        <v>69</v>
      </c>
      <c r="H65" s="67">
        <v>5.41</v>
      </c>
      <c r="I65" s="67"/>
      <c r="J65" s="157">
        <v>17697</v>
      </c>
      <c r="K65" s="157">
        <f t="shared" si="15"/>
        <v>95740.77</v>
      </c>
      <c r="L65" s="157">
        <f t="shared" si="5"/>
        <v>0</v>
      </c>
      <c r="M65" s="164">
        <v>18</v>
      </c>
      <c r="N65" s="164"/>
      <c r="O65" s="157"/>
      <c r="P65" s="164">
        <f t="shared" si="6"/>
        <v>18</v>
      </c>
      <c r="Q65" s="165">
        <f t="shared" si="7"/>
        <v>1</v>
      </c>
      <c r="R65" s="165">
        <f t="shared" si="24"/>
        <v>0</v>
      </c>
      <c r="S65" s="165">
        <f t="shared" si="24"/>
        <v>0</v>
      </c>
      <c r="T65" s="165">
        <f t="shared" si="9"/>
        <v>1</v>
      </c>
      <c r="U65" s="157">
        <f t="shared" si="10"/>
        <v>95740.770000000019</v>
      </c>
      <c r="V65" s="157">
        <f t="shared" si="26"/>
        <v>0</v>
      </c>
      <c r="W65" s="157">
        <f t="shared" si="27"/>
        <v>0</v>
      </c>
      <c r="X65" s="157">
        <f t="shared" si="13"/>
        <v>95740.770000000019</v>
      </c>
      <c r="Y65" s="155">
        <f>'Свод с 01,09,2020 (2)'!Y65-'РБ с 01,09,2020 (3)'!X65</f>
        <v>23935.192500000005</v>
      </c>
      <c r="Z65" s="157"/>
      <c r="AA65" s="157"/>
      <c r="AB65" s="155"/>
      <c r="AC65" s="155"/>
      <c r="AD65" s="155"/>
      <c r="AE65" s="160"/>
      <c r="AF65" s="159"/>
      <c r="AG65" s="155"/>
      <c r="AH65" s="160"/>
      <c r="AI65" s="155"/>
      <c r="AJ65" s="155"/>
      <c r="AK65" s="160"/>
      <c r="AL65" s="157"/>
      <c r="AM65" s="155">
        <f t="shared" si="16"/>
        <v>0</v>
      </c>
      <c r="AN65" s="155">
        <f t="shared" si="22"/>
        <v>0</v>
      </c>
      <c r="AO65" s="155">
        <f t="shared" si="18"/>
        <v>23935.192500000005</v>
      </c>
      <c r="AP65" s="155">
        <f t="shared" si="21"/>
        <v>23935.192500000005</v>
      </c>
      <c r="AQ65" s="155">
        <f t="shared" si="19"/>
        <v>2393.5192500000007</v>
      </c>
      <c r="AR65" s="157">
        <f t="shared" si="20"/>
        <v>26328.711750000006</v>
      </c>
      <c r="AS65" s="193"/>
    </row>
    <row r="66" spans="1:45" ht="33" x14ac:dyDescent="0.25">
      <c r="A66" s="155">
        <f t="shared" si="14"/>
        <v>51</v>
      </c>
      <c r="B66" s="163" t="s">
        <v>155</v>
      </c>
      <c r="C66" s="163" t="s">
        <v>260</v>
      </c>
      <c r="D66" s="67" t="s">
        <v>62</v>
      </c>
      <c r="E66" s="67" t="s">
        <v>604</v>
      </c>
      <c r="F66" s="67" t="s">
        <v>68</v>
      </c>
      <c r="G66" s="67" t="s">
        <v>69</v>
      </c>
      <c r="H66" s="67">
        <v>5.41</v>
      </c>
      <c r="I66" s="67"/>
      <c r="J66" s="157">
        <v>17697</v>
      </c>
      <c r="K66" s="157">
        <f t="shared" si="15"/>
        <v>95740.77</v>
      </c>
      <c r="L66" s="157">
        <f t="shared" si="5"/>
        <v>0</v>
      </c>
      <c r="M66" s="164">
        <v>12</v>
      </c>
      <c r="N66" s="164"/>
      <c r="O66" s="157"/>
      <c r="P66" s="164">
        <f t="shared" si="6"/>
        <v>12</v>
      </c>
      <c r="Q66" s="165">
        <f t="shared" si="7"/>
        <v>0.66666666666666663</v>
      </c>
      <c r="R66" s="165">
        <f t="shared" si="24"/>
        <v>0</v>
      </c>
      <c r="S66" s="165">
        <f t="shared" si="24"/>
        <v>0</v>
      </c>
      <c r="T66" s="165">
        <f t="shared" si="9"/>
        <v>0.66666666666666663</v>
      </c>
      <c r="U66" s="157">
        <f t="shared" si="10"/>
        <v>63827.180000000008</v>
      </c>
      <c r="V66" s="157">
        <f t="shared" si="26"/>
        <v>0</v>
      </c>
      <c r="W66" s="157">
        <f t="shared" si="27"/>
        <v>0</v>
      </c>
      <c r="X66" s="157">
        <f t="shared" si="13"/>
        <v>63827.180000000008</v>
      </c>
      <c r="Y66" s="155">
        <f>'Свод с 01,09,2020 (2)'!Y66-'РБ с 01,09,2020 (3)'!X66</f>
        <v>15956.794999999998</v>
      </c>
      <c r="Z66" s="157"/>
      <c r="AA66" s="155"/>
      <c r="AB66" s="155"/>
      <c r="AC66" s="155"/>
      <c r="AD66" s="155"/>
      <c r="AE66" s="160"/>
      <c r="AF66" s="159"/>
      <c r="AG66" s="155"/>
      <c r="AH66" s="160"/>
      <c r="AI66" s="155"/>
      <c r="AJ66" s="155"/>
      <c r="AK66" s="160"/>
      <c r="AL66" s="157"/>
      <c r="AM66" s="155">
        <f t="shared" si="16"/>
        <v>0</v>
      </c>
      <c r="AN66" s="155">
        <f t="shared" si="22"/>
        <v>0</v>
      </c>
      <c r="AO66" s="155">
        <f t="shared" si="18"/>
        <v>15956.794999999998</v>
      </c>
      <c r="AP66" s="155">
        <f t="shared" si="21"/>
        <v>15956.794999999998</v>
      </c>
      <c r="AQ66" s="155">
        <f t="shared" si="19"/>
        <v>1595.6795</v>
      </c>
      <c r="AR66" s="157">
        <f t="shared" si="20"/>
        <v>17552.474499999997</v>
      </c>
      <c r="AS66" s="193"/>
    </row>
    <row r="67" spans="1:45" ht="33" x14ac:dyDescent="0.25">
      <c r="A67" s="155">
        <v>52</v>
      </c>
      <c r="B67" s="163" t="s">
        <v>262</v>
      </c>
      <c r="C67" s="163" t="s">
        <v>263</v>
      </c>
      <c r="D67" s="67" t="s">
        <v>62</v>
      </c>
      <c r="E67" s="67" t="s">
        <v>541</v>
      </c>
      <c r="F67" s="67" t="s">
        <v>68</v>
      </c>
      <c r="G67" s="67" t="s">
        <v>69</v>
      </c>
      <c r="H67" s="67">
        <v>5.32</v>
      </c>
      <c r="I67" s="67"/>
      <c r="J67" s="157">
        <v>17697</v>
      </c>
      <c r="K67" s="157">
        <f t="shared" si="15"/>
        <v>94148.040000000008</v>
      </c>
      <c r="L67" s="157">
        <f t="shared" si="5"/>
        <v>0</v>
      </c>
      <c r="M67" s="164">
        <v>12.5</v>
      </c>
      <c r="N67" s="164"/>
      <c r="O67" s="157"/>
      <c r="P67" s="164">
        <f t="shared" si="6"/>
        <v>12.5</v>
      </c>
      <c r="Q67" s="165">
        <f t="shared" si="7"/>
        <v>0.69444444444444442</v>
      </c>
      <c r="R67" s="165">
        <f t="shared" si="24"/>
        <v>0</v>
      </c>
      <c r="S67" s="165">
        <f t="shared" si="24"/>
        <v>0</v>
      </c>
      <c r="T67" s="165">
        <f t="shared" si="9"/>
        <v>0.69444444444444442</v>
      </c>
      <c r="U67" s="157">
        <f t="shared" si="10"/>
        <v>65380.583333333336</v>
      </c>
      <c r="V67" s="157">
        <f t="shared" si="26"/>
        <v>0</v>
      </c>
      <c r="W67" s="157">
        <f t="shared" si="27"/>
        <v>0</v>
      </c>
      <c r="X67" s="157">
        <f t="shared" si="13"/>
        <v>65380.583333333336</v>
      </c>
      <c r="Y67" s="155">
        <f>'Свод с 01,09,2020 (2)'!Y67-'РБ с 01,09,2020 (3)'!X67</f>
        <v>16345.145833333336</v>
      </c>
      <c r="Z67" s="157"/>
      <c r="AA67" s="157"/>
      <c r="AB67" s="155"/>
      <c r="AC67" s="155"/>
      <c r="AD67" s="155"/>
      <c r="AE67" s="160"/>
      <c r="AF67" s="159"/>
      <c r="AG67" s="155"/>
      <c r="AH67" s="160"/>
      <c r="AI67" s="155"/>
      <c r="AJ67" s="155"/>
      <c r="AK67" s="160"/>
      <c r="AL67" s="157"/>
      <c r="AM67" s="155">
        <f t="shared" si="16"/>
        <v>0</v>
      </c>
      <c r="AN67" s="155">
        <f t="shared" si="22"/>
        <v>0</v>
      </c>
      <c r="AO67" s="155">
        <f t="shared" si="18"/>
        <v>16345.145833333336</v>
      </c>
      <c r="AP67" s="155">
        <f t="shared" si="21"/>
        <v>16345.145833333336</v>
      </c>
      <c r="AQ67" s="155">
        <f t="shared" si="19"/>
        <v>1634.5145833333336</v>
      </c>
      <c r="AR67" s="157">
        <f t="shared" si="20"/>
        <v>17979.660416666669</v>
      </c>
      <c r="AS67" s="193"/>
    </row>
    <row r="68" spans="1:45" ht="66" x14ac:dyDescent="0.25">
      <c r="A68" s="155">
        <v>53</v>
      </c>
      <c r="B68" s="163" t="s">
        <v>269</v>
      </c>
      <c r="C68" s="163" t="s">
        <v>270</v>
      </c>
      <c r="D68" s="67" t="s">
        <v>62</v>
      </c>
      <c r="E68" s="67" t="s">
        <v>605</v>
      </c>
      <c r="F68" s="67" t="s">
        <v>649</v>
      </c>
      <c r="G68" s="67" t="s">
        <v>570</v>
      </c>
      <c r="H68" s="67">
        <v>5.32</v>
      </c>
      <c r="I68" s="67">
        <v>4.6900000000000004</v>
      </c>
      <c r="J68" s="157">
        <v>17697</v>
      </c>
      <c r="K68" s="157">
        <f t="shared" si="15"/>
        <v>94148.040000000008</v>
      </c>
      <c r="L68" s="157">
        <f t="shared" si="5"/>
        <v>82998.930000000008</v>
      </c>
      <c r="M68" s="164">
        <v>3</v>
      </c>
      <c r="N68" s="164">
        <v>4</v>
      </c>
      <c r="O68" s="157"/>
      <c r="P68" s="164">
        <f t="shared" si="6"/>
        <v>7</v>
      </c>
      <c r="Q68" s="165">
        <f t="shared" si="7"/>
        <v>0.16666666666666666</v>
      </c>
      <c r="R68" s="165">
        <f t="shared" si="24"/>
        <v>0.16666666666666666</v>
      </c>
      <c r="S68" s="165">
        <f t="shared" si="24"/>
        <v>0</v>
      </c>
      <c r="T68" s="165">
        <f t="shared" si="9"/>
        <v>0.33333333333333331</v>
      </c>
      <c r="U68" s="157">
        <f t="shared" si="10"/>
        <v>15691.34</v>
      </c>
      <c r="V68" s="157">
        <f t="shared" si="26"/>
        <v>13833.155000000001</v>
      </c>
      <c r="W68" s="157">
        <f t="shared" si="27"/>
        <v>0</v>
      </c>
      <c r="X68" s="157">
        <f t="shared" si="13"/>
        <v>29524.495000000003</v>
      </c>
      <c r="Y68" s="155">
        <f>'Свод с 01,09,2020 (2)'!Y68-'РБ с 01,09,2020 (3)'!X68</f>
        <v>7381.1237499999988</v>
      </c>
      <c r="Z68" s="157"/>
      <c r="AA68" s="157"/>
      <c r="AB68" s="155"/>
      <c r="AC68" s="155"/>
      <c r="AD68" s="155"/>
      <c r="AE68" s="160"/>
      <c r="AF68" s="159"/>
      <c r="AG68" s="155"/>
      <c r="AH68" s="160"/>
      <c r="AI68" s="155"/>
      <c r="AJ68" s="155"/>
      <c r="AK68" s="160"/>
      <c r="AL68" s="157"/>
      <c r="AM68" s="155">
        <f t="shared" si="16"/>
        <v>0</v>
      </c>
      <c r="AN68" s="155">
        <f t="shared" si="22"/>
        <v>0</v>
      </c>
      <c r="AO68" s="155">
        <f t="shared" si="18"/>
        <v>7381.1237499999988</v>
      </c>
      <c r="AP68" s="155">
        <f t="shared" si="21"/>
        <v>7381.1237499999988</v>
      </c>
      <c r="AQ68" s="155">
        <f t="shared" si="19"/>
        <v>738.11237499999993</v>
      </c>
      <c r="AR68" s="157">
        <f t="shared" si="20"/>
        <v>8119.2361249999985</v>
      </c>
      <c r="AS68" s="193"/>
    </row>
    <row r="69" spans="1:45" ht="66" x14ac:dyDescent="0.25">
      <c r="A69" s="155">
        <v>54</v>
      </c>
      <c r="B69" s="163" t="s">
        <v>273</v>
      </c>
      <c r="C69" s="163" t="s">
        <v>274</v>
      </c>
      <c r="D69" s="67" t="s">
        <v>62</v>
      </c>
      <c r="E69" s="67" t="s">
        <v>606</v>
      </c>
      <c r="F69" s="67" t="s">
        <v>665</v>
      </c>
      <c r="G69" s="67" t="s">
        <v>568</v>
      </c>
      <c r="H69" s="67">
        <v>5.2</v>
      </c>
      <c r="I69" s="67">
        <v>4.75</v>
      </c>
      <c r="J69" s="157">
        <v>17697</v>
      </c>
      <c r="K69" s="157">
        <f t="shared" si="15"/>
        <v>92024.400000000009</v>
      </c>
      <c r="L69" s="157">
        <f t="shared" si="5"/>
        <v>84060.75</v>
      </c>
      <c r="M69" s="164">
        <v>5</v>
      </c>
      <c r="N69" s="164"/>
      <c r="O69" s="169"/>
      <c r="P69" s="164">
        <f t="shared" si="6"/>
        <v>5</v>
      </c>
      <c r="Q69" s="165">
        <f t="shared" si="7"/>
        <v>0.27777777777777779</v>
      </c>
      <c r="R69" s="165">
        <f t="shared" si="24"/>
        <v>0</v>
      </c>
      <c r="S69" s="165">
        <f t="shared" si="24"/>
        <v>0</v>
      </c>
      <c r="T69" s="165">
        <f t="shared" si="9"/>
        <v>0.27777777777777779</v>
      </c>
      <c r="U69" s="157">
        <f t="shared" si="10"/>
        <v>25562.333333333336</v>
      </c>
      <c r="V69" s="157">
        <f t="shared" si="26"/>
        <v>0</v>
      </c>
      <c r="W69" s="157">
        <f t="shared" si="27"/>
        <v>0</v>
      </c>
      <c r="X69" s="157">
        <f t="shared" si="13"/>
        <v>25562.333333333336</v>
      </c>
      <c r="Y69" s="155">
        <f>'Свод с 01,09,2020 (2)'!Y69-'РБ с 01,09,2020 (3)'!X69</f>
        <v>6390.5833333333358</v>
      </c>
      <c r="Z69" s="157"/>
      <c r="AA69" s="157"/>
      <c r="AB69" s="162"/>
      <c r="AC69" s="162"/>
      <c r="AD69" s="155"/>
      <c r="AE69" s="161"/>
      <c r="AF69" s="170"/>
      <c r="AG69" s="155"/>
      <c r="AH69" s="161"/>
      <c r="AI69" s="162"/>
      <c r="AJ69" s="155"/>
      <c r="AK69" s="160"/>
      <c r="AL69" s="157"/>
      <c r="AM69" s="155">
        <f t="shared" si="16"/>
        <v>0</v>
      </c>
      <c r="AN69" s="155">
        <f t="shared" si="22"/>
        <v>0</v>
      </c>
      <c r="AO69" s="155">
        <f t="shared" si="18"/>
        <v>6390.5833333333358</v>
      </c>
      <c r="AP69" s="155">
        <f t="shared" si="21"/>
        <v>6390.5833333333358</v>
      </c>
      <c r="AQ69" s="155">
        <f t="shared" si="19"/>
        <v>639.05833333333362</v>
      </c>
      <c r="AR69" s="157">
        <f t="shared" si="20"/>
        <v>7029.6416666666692</v>
      </c>
      <c r="AS69" s="193"/>
    </row>
    <row r="70" spans="1:45" ht="33" x14ac:dyDescent="0.25">
      <c r="A70" s="155">
        <v>55</v>
      </c>
      <c r="B70" s="163" t="s">
        <v>277</v>
      </c>
      <c r="C70" s="163" t="s">
        <v>278</v>
      </c>
      <c r="D70" s="67" t="s">
        <v>62</v>
      </c>
      <c r="E70" s="67" t="s">
        <v>607</v>
      </c>
      <c r="F70" s="114" t="s">
        <v>68</v>
      </c>
      <c r="G70" s="67" t="s">
        <v>69</v>
      </c>
      <c r="H70" s="67">
        <v>5.41</v>
      </c>
      <c r="I70" s="67"/>
      <c r="J70" s="157">
        <v>17698</v>
      </c>
      <c r="K70" s="157">
        <f t="shared" si="15"/>
        <v>95746.180000000008</v>
      </c>
      <c r="L70" s="157">
        <f t="shared" si="5"/>
        <v>0</v>
      </c>
      <c r="M70" s="159">
        <v>9</v>
      </c>
      <c r="N70" s="159"/>
      <c r="O70" s="169"/>
      <c r="P70" s="164">
        <f t="shared" si="6"/>
        <v>9</v>
      </c>
      <c r="Q70" s="165">
        <f t="shared" si="7"/>
        <v>0.5</v>
      </c>
      <c r="R70" s="165">
        <f t="shared" si="24"/>
        <v>0</v>
      </c>
      <c r="S70" s="165">
        <f t="shared" si="24"/>
        <v>0</v>
      </c>
      <c r="T70" s="165">
        <f t="shared" si="9"/>
        <v>0.5</v>
      </c>
      <c r="U70" s="157">
        <f t="shared" si="10"/>
        <v>47873.090000000004</v>
      </c>
      <c r="V70" s="157">
        <f t="shared" si="26"/>
        <v>0</v>
      </c>
      <c r="W70" s="157">
        <f t="shared" si="27"/>
        <v>0</v>
      </c>
      <c r="X70" s="157">
        <f t="shared" si="13"/>
        <v>47873.090000000004</v>
      </c>
      <c r="Y70" s="155">
        <f>'Свод с 01,09,2020 (2)'!Y70-'РБ с 01,09,2020 (3)'!X70</f>
        <v>11968.272499999999</v>
      </c>
      <c r="Z70" s="157"/>
      <c r="AA70" s="155">
        <f t="shared" ref="AA70" si="29">Y70*0.3</f>
        <v>3590.4817499999995</v>
      </c>
      <c r="AB70" s="155"/>
      <c r="AC70" s="155"/>
      <c r="AD70" s="155"/>
      <c r="AE70" s="160"/>
      <c r="AF70" s="159"/>
      <c r="AG70" s="155"/>
      <c r="AH70" s="161"/>
      <c r="AI70" s="162"/>
      <c r="AJ70" s="155"/>
      <c r="AK70" s="160"/>
      <c r="AL70" s="157"/>
      <c r="AM70" s="155">
        <f t="shared" si="16"/>
        <v>0</v>
      </c>
      <c r="AN70" s="155">
        <f t="shared" si="22"/>
        <v>3590.4817499999995</v>
      </c>
      <c r="AO70" s="155">
        <f t="shared" si="18"/>
        <v>11968.272499999999</v>
      </c>
      <c r="AP70" s="155">
        <f t="shared" si="21"/>
        <v>15558.754249999998</v>
      </c>
      <c r="AQ70" s="155"/>
      <c r="AR70" s="157">
        <f t="shared" si="20"/>
        <v>15558.754249999998</v>
      </c>
      <c r="AS70" s="193"/>
    </row>
    <row r="71" spans="1:45" ht="33" x14ac:dyDescent="0.25">
      <c r="A71" s="155">
        <f t="shared" ref="A71:A122" si="30">A70+1</f>
        <v>56</v>
      </c>
      <c r="B71" s="158" t="s">
        <v>108</v>
      </c>
      <c r="C71" s="158" t="s">
        <v>687</v>
      </c>
      <c r="D71" s="67" t="s">
        <v>62</v>
      </c>
      <c r="E71" s="67" t="s">
        <v>688</v>
      </c>
      <c r="F71" s="67" t="s">
        <v>110</v>
      </c>
      <c r="G71" s="67" t="s">
        <v>92</v>
      </c>
      <c r="H71" s="67">
        <v>4.1900000000000004</v>
      </c>
      <c r="I71" s="67"/>
      <c r="J71" s="157">
        <v>17697</v>
      </c>
      <c r="K71" s="157">
        <f t="shared" si="15"/>
        <v>74150.430000000008</v>
      </c>
      <c r="L71" s="157">
        <f t="shared" si="5"/>
        <v>0</v>
      </c>
      <c r="M71" s="159">
        <v>7</v>
      </c>
      <c r="N71" s="159"/>
      <c r="O71" s="157"/>
      <c r="P71" s="164">
        <f t="shared" si="6"/>
        <v>7</v>
      </c>
      <c r="Q71" s="165">
        <f t="shared" si="7"/>
        <v>0.3888888888888889</v>
      </c>
      <c r="R71" s="165">
        <f t="shared" si="24"/>
        <v>0</v>
      </c>
      <c r="S71" s="165">
        <f t="shared" si="24"/>
        <v>0</v>
      </c>
      <c r="T71" s="165">
        <f t="shared" si="9"/>
        <v>0.3888888888888889</v>
      </c>
      <c r="U71" s="157">
        <f t="shared" si="10"/>
        <v>28836.278333333339</v>
      </c>
      <c r="V71" s="157">
        <f t="shared" si="26"/>
        <v>0</v>
      </c>
      <c r="W71" s="157">
        <f t="shared" si="27"/>
        <v>0</v>
      </c>
      <c r="X71" s="157">
        <f t="shared" si="13"/>
        <v>28836.278333333339</v>
      </c>
      <c r="Y71" s="155">
        <f>'Свод с 01,09,2020 (2)'!Y71-'РБ с 01,09,2020 (3)'!X71</f>
        <v>7209.0695833333339</v>
      </c>
      <c r="Z71" s="157"/>
      <c r="AA71" s="157"/>
      <c r="AB71" s="155"/>
      <c r="AC71" s="155"/>
      <c r="AD71" s="155"/>
      <c r="AE71" s="160"/>
      <c r="AF71" s="159"/>
      <c r="AG71" s="155"/>
      <c r="AH71" s="160"/>
      <c r="AI71" s="155"/>
      <c r="AJ71" s="155"/>
      <c r="AK71" s="160"/>
      <c r="AL71" s="157"/>
      <c r="AM71" s="155">
        <f t="shared" si="16"/>
        <v>0</v>
      </c>
      <c r="AN71" s="155">
        <f t="shared" si="22"/>
        <v>0</v>
      </c>
      <c r="AO71" s="155">
        <f t="shared" si="18"/>
        <v>7209.0695833333339</v>
      </c>
      <c r="AP71" s="155">
        <f>AN71+AO71</f>
        <v>7209.0695833333339</v>
      </c>
      <c r="AQ71" s="155">
        <f t="shared" si="19"/>
        <v>720.90695833333348</v>
      </c>
      <c r="AR71" s="157">
        <f t="shared" si="20"/>
        <v>7929.9765416666669</v>
      </c>
      <c r="AS71" s="193"/>
    </row>
    <row r="72" spans="1:45" ht="33" x14ac:dyDescent="0.25">
      <c r="A72" s="155">
        <f t="shared" si="30"/>
        <v>57</v>
      </c>
      <c r="B72" s="163" t="s">
        <v>282</v>
      </c>
      <c r="C72" s="163" t="s">
        <v>283</v>
      </c>
      <c r="D72" s="67" t="s">
        <v>62</v>
      </c>
      <c r="E72" s="67" t="s">
        <v>608</v>
      </c>
      <c r="F72" s="67" t="s">
        <v>68</v>
      </c>
      <c r="G72" s="67" t="s">
        <v>69</v>
      </c>
      <c r="H72" s="67">
        <v>5.32</v>
      </c>
      <c r="I72" s="67"/>
      <c r="J72" s="157">
        <v>17697</v>
      </c>
      <c r="K72" s="157">
        <f t="shared" si="15"/>
        <v>94148.040000000008</v>
      </c>
      <c r="L72" s="157">
        <f t="shared" si="5"/>
        <v>0</v>
      </c>
      <c r="M72" s="164">
        <v>3</v>
      </c>
      <c r="N72" s="164"/>
      <c r="O72" s="157"/>
      <c r="P72" s="164">
        <f t="shared" si="6"/>
        <v>3</v>
      </c>
      <c r="Q72" s="165">
        <f t="shared" si="7"/>
        <v>0.16666666666666666</v>
      </c>
      <c r="R72" s="165">
        <f t="shared" si="24"/>
        <v>0</v>
      </c>
      <c r="S72" s="165">
        <f t="shared" si="24"/>
        <v>0</v>
      </c>
      <c r="T72" s="165">
        <f t="shared" si="9"/>
        <v>0.16666666666666666</v>
      </c>
      <c r="U72" s="157">
        <f t="shared" si="10"/>
        <v>15691.34</v>
      </c>
      <c r="V72" s="157">
        <f t="shared" si="26"/>
        <v>0</v>
      </c>
      <c r="W72" s="157">
        <f t="shared" si="27"/>
        <v>0</v>
      </c>
      <c r="X72" s="157">
        <f t="shared" si="13"/>
        <v>15691.34</v>
      </c>
      <c r="Y72" s="155">
        <f>'Свод с 01,09,2020 (2)'!Y72-'РБ с 01,09,2020 (3)'!X72</f>
        <v>3922.8349999999991</v>
      </c>
      <c r="Z72" s="157"/>
      <c r="AA72" s="155"/>
      <c r="AB72" s="155"/>
      <c r="AC72" s="155"/>
      <c r="AD72" s="155"/>
      <c r="AE72" s="160"/>
      <c r="AF72" s="159"/>
      <c r="AG72" s="155"/>
      <c r="AH72" s="160"/>
      <c r="AI72" s="155"/>
      <c r="AJ72" s="155"/>
      <c r="AK72" s="160"/>
      <c r="AL72" s="157"/>
      <c r="AM72" s="155">
        <f t="shared" si="16"/>
        <v>0</v>
      </c>
      <c r="AN72" s="155">
        <f t="shared" si="22"/>
        <v>0</v>
      </c>
      <c r="AO72" s="155">
        <f t="shared" si="18"/>
        <v>3922.8349999999991</v>
      </c>
      <c r="AP72" s="155">
        <f t="shared" ref="AP72:AP122" si="31">AN72+AO72</f>
        <v>3922.8349999999991</v>
      </c>
      <c r="AQ72" s="155">
        <f t="shared" si="19"/>
        <v>392.28349999999995</v>
      </c>
      <c r="AR72" s="157">
        <f t="shared" si="20"/>
        <v>4315.1184999999987</v>
      </c>
      <c r="AS72" s="193"/>
    </row>
    <row r="73" spans="1:45" ht="33" x14ac:dyDescent="0.25">
      <c r="A73" s="155">
        <f t="shared" si="30"/>
        <v>58</v>
      </c>
      <c r="B73" s="163" t="s">
        <v>243</v>
      </c>
      <c r="C73" s="163" t="s">
        <v>285</v>
      </c>
      <c r="D73" s="67" t="s">
        <v>62</v>
      </c>
      <c r="E73" s="67" t="s">
        <v>609</v>
      </c>
      <c r="F73" s="67" t="s">
        <v>157</v>
      </c>
      <c r="G73" s="67" t="s">
        <v>69</v>
      </c>
      <c r="H73" s="67">
        <v>5.24</v>
      </c>
      <c r="I73" s="67"/>
      <c r="J73" s="157">
        <v>17697</v>
      </c>
      <c r="K73" s="157">
        <f t="shared" si="15"/>
        <v>92732.28</v>
      </c>
      <c r="L73" s="157">
        <f t="shared" si="5"/>
        <v>0</v>
      </c>
      <c r="M73" s="164">
        <v>2</v>
      </c>
      <c r="N73" s="164"/>
      <c r="O73" s="157"/>
      <c r="P73" s="164">
        <f t="shared" si="6"/>
        <v>2</v>
      </c>
      <c r="Q73" s="165">
        <f t="shared" si="7"/>
        <v>0.1111111111111111</v>
      </c>
      <c r="R73" s="165">
        <f t="shared" si="24"/>
        <v>0</v>
      </c>
      <c r="S73" s="165">
        <f t="shared" si="24"/>
        <v>0</v>
      </c>
      <c r="T73" s="165">
        <f t="shared" si="9"/>
        <v>0.1111111111111111</v>
      </c>
      <c r="U73" s="157">
        <f t="shared" si="10"/>
        <v>10303.586666666666</v>
      </c>
      <c r="V73" s="157">
        <f t="shared" si="26"/>
        <v>0</v>
      </c>
      <c r="W73" s="157">
        <f t="shared" si="27"/>
        <v>0</v>
      </c>
      <c r="X73" s="157">
        <f t="shared" si="13"/>
        <v>10303.586666666666</v>
      </c>
      <c r="Y73" s="155">
        <f>'Свод с 01,09,2020 (2)'!Y73-'РБ с 01,09,2020 (3)'!X73</f>
        <v>2575.8966666666674</v>
      </c>
      <c r="Z73" s="157"/>
      <c r="AA73" s="157"/>
      <c r="AB73" s="155"/>
      <c r="AC73" s="155"/>
      <c r="AD73" s="155"/>
      <c r="AE73" s="160"/>
      <c r="AF73" s="159"/>
      <c r="AG73" s="155"/>
      <c r="AH73" s="160"/>
      <c r="AI73" s="155"/>
      <c r="AJ73" s="155"/>
      <c r="AK73" s="160"/>
      <c r="AL73" s="157"/>
      <c r="AM73" s="155">
        <f t="shared" si="16"/>
        <v>0</v>
      </c>
      <c r="AN73" s="155">
        <f t="shared" si="22"/>
        <v>0</v>
      </c>
      <c r="AO73" s="155">
        <f t="shared" si="18"/>
        <v>2575.8966666666674</v>
      </c>
      <c r="AP73" s="155">
        <f t="shared" si="31"/>
        <v>2575.8966666666674</v>
      </c>
      <c r="AQ73" s="155">
        <f t="shared" si="19"/>
        <v>257.58966666666674</v>
      </c>
      <c r="AR73" s="157">
        <f t="shared" si="20"/>
        <v>2833.4863333333342</v>
      </c>
      <c r="AS73" s="193"/>
    </row>
    <row r="74" spans="1:45" ht="33" x14ac:dyDescent="0.25">
      <c r="A74" s="155">
        <f t="shared" si="30"/>
        <v>59</v>
      </c>
      <c r="B74" s="163" t="s">
        <v>290</v>
      </c>
      <c r="C74" s="163" t="s">
        <v>291</v>
      </c>
      <c r="D74" s="67" t="s">
        <v>62</v>
      </c>
      <c r="E74" s="67" t="s">
        <v>600</v>
      </c>
      <c r="F74" s="67" t="s">
        <v>650</v>
      </c>
      <c r="G74" s="67" t="s">
        <v>64</v>
      </c>
      <c r="H74" s="67">
        <v>4.79</v>
      </c>
      <c r="I74" s="67"/>
      <c r="J74" s="157">
        <v>17697</v>
      </c>
      <c r="K74" s="157">
        <f t="shared" si="15"/>
        <v>84768.63</v>
      </c>
      <c r="L74" s="157">
        <f t="shared" si="5"/>
        <v>0</v>
      </c>
      <c r="M74" s="164">
        <v>3.5</v>
      </c>
      <c r="N74" s="164"/>
      <c r="O74" s="157"/>
      <c r="P74" s="164">
        <f t="shared" si="6"/>
        <v>3.5</v>
      </c>
      <c r="Q74" s="165">
        <f t="shared" si="7"/>
        <v>0.19444444444444445</v>
      </c>
      <c r="R74" s="165">
        <f t="shared" si="24"/>
        <v>0</v>
      </c>
      <c r="S74" s="165">
        <f t="shared" si="24"/>
        <v>0</v>
      </c>
      <c r="T74" s="165">
        <f t="shared" si="9"/>
        <v>0.19444444444444445</v>
      </c>
      <c r="U74" s="157">
        <f t="shared" si="10"/>
        <v>16482.789166666669</v>
      </c>
      <c r="V74" s="157">
        <f t="shared" si="26"/>
        <v>0</v>
      </c>
      <c r="W74" s="157">
        <f t="shared" si="27"/>
        <v>0</v>
      </c>
      <c r="X74" s="157">
        <f t="shared" si="13"/>
        <v>16482.789166666669</v>
      </c>
      <c r="Y74" s="155">
        <f>'Свод с 01,09,2020 (2)'!Y74-'РБ с 01,09,2020 (3)'!X74</f>
        <v>4120.6972916666673</v>
      </c>
      <c r="Z74" s="157"/>
      <c r="AA74" s="157"/>
      <c r="AB74" s="155"/>
      <c r="AC74" s="155"/>
      <c r="AD74" s="155"/>
      <c r="AE74" s="160"/>
      <c r="AF74" s="159"/>
      <c r="AG74" s="155"/>
      <c r="AH74" s="160"/>
      <c r="AI74" s="155"/>
      <c r="AJ74" s="155"/>
      <c r="AK74" s="160"/>
      <c r="AL74" s="157"/>
      <c r="AM74" s="155">
        <f t="shared" si="16"/>
        <v>0</v>
      </c>
      <c r="AN74" s="155">
        <f t="shared" si="22"/>
        <v>0</v>
      </c>
      <c r="AO74" s="155">
        <f t="shared" si="18"/>
        <v>4120.6972916666673</v>
      </c>
      <c r="AP74" s="155">
        <f t="shared" si="31"/>
        <v>4120.6972916666673</v>
      </c>
      <c r="AQ74" s="155">
        <f t="shared" si="19"/>
        <v>412.06972916666678</v>
      </c>
      <c r="AR74" s="157">
        <f t="shared" si="20"/>
        <v>4532.7670208333338</v>
      </c>
      <c r="AS74" s="193"/>
    </row>
    <row r="75" spans="1:45" ht="33" x14ac:dyDescent="0.25">
      <c r="A75" s="155">
        <f t="shared" si="30"/>
        <v>60</v>
      </c>
      <c r="B75" s="163" t="s">
        <v>293</v>
      </c>
      <c r="C75" s="163" t="s">
        <v>294</v>
      </c>
      <c r="D75" s="67" t="s">
        <v>62</v>
      </c>
      <c r="E75" s="67" t="s">
        <v>610</v>
      </c>
      <c r="F75" s="114" t="s">
        <v>68</v>
      </c>
      <c r="G75" s="67" t="s">
        <v>69</v>
      </c>
      <c r="H75" s="67">
        <v>5.41</v>
      </c>
      <c r="I75" s="67"/>
      <c r="J75" s="157">
        <v>17697</v>
      </c>
      <c r="K75" s="157">
        <f t="shared" si="15"/>
        <v>95740.77</v>
      </c>
      <c r="L75" s="157">
        <f t="shared" si="5"/>
        <v>0</v>
      </c>
      <c r="M75" s="159">
        <v>22</v>
      </c>
      <c r="N75" s="164"/>
      <c r="O75" s="157"/>
      <c r="P75" s="164">
        <f t="shared" si="6"/>
        <v>22</v>
      </c>
      <c r="Q75" s="165">
        <f t="shared" si="7"/>
        <v>1.2222222222222223</v>
      </c>
      <c r="R75" s="165">
        <f t="shared" si="24"/>
        <v>0</v>
      </c>
      <c r="S75" s="165">
        <f t="shared" si="24"/>
        <v>0</v>
      </c>
      <c r="T75" s="165">
        <f t="shared" si="9"/>
        <v>1.2222222222222223</v>
      </c>
      <c r="U75" s="157">
        <f t="shared" si="10"/>
        <v>117016.49666666667</v>
      </c>
      <c r="V75" s="157">
        <f t="shared" si="26"/>
        <v>0</v>
      </c>
      <c r="W75" s="157">
        <f t="shared" si="27"/>
        <v>0</v>
      </c>
      <c r="X75" s="157">
        <f t="shared" si="13"/>
        <v>117016.49666666667</v>
      </c>
      <c r="Y75" s="155">
        <f>'Свод с 01,09,2020 (2)'!Y75-'РБ с 01,09,2020 (3)'!X75</f>
        <v>29254.124166666676</v>
      </c>
      <c r="Z75" s="157"/>
      <c r="AA75" s="155">
        <f t="shared" ref="AA75" si="32">Y75*0.3</f>
        <v>8776.2372500000019</v>
      </c>
      <c r="AB75" s="155"/>
      <c r="AC75" s="155"/>
      <c r="AD75" s="155"/>
      <c r="AE75" s="155"/>
      <c r="AF75" s="159"/>
      <c r="AG75" s="155"/>
      <c r="AH75" s="160"/>
      <c r="AI75" s="155"/>
      <c r="AJ75" s="155"/>
      <c r="AK75" s="160"/>
      <c r="AL75" s="157"/>
      <c r="AM75" s="155">
        <f t="shared" si="16"/>
        <v>0</v>
      </c>
      <c r="AN75" s="155">
        <f t="shared" si="22"/>
        <v>8776.2372500000019</v>
      </c>
      <c r="AO75" s="155">
        <f t="shared" si="18"/>
        <v>29254.124166666676</v>
      </c>
      <c r="AP75" s="155">
        <f t="shared" si="31"/>
        <v>38030.361416666681</v>
      </c>
      <c r="AQ75" s="155">
        <f t="shared" si="19"/>
        <v>2925.4124166666679</v>
      </c>
      <c r="AR75" s="157">
        <f t="shared" si="20"/>
        <v>40955.773833333347</v>
      </c>
      <c r="AS75" s="193"/>
    </row>
    <row r="76" spans="1:45" ht="49.5" x14ac:dyDescent="0.25">
      <c r="A76" s="155">
        <f t="shared" si="30"/>
        <v>61</v>
      </c>
      <c r="B76" s="158" t="s">
        <v>689</v>
      </c>
      <c r="C76" s="158" t="s">
        <v>690</v>
      </c>
      <c r="D76" s="67" t="s">
        <v>62</v>
      </c>
      <c r="E76" s="67" t="s">
        <v>691</v>
      </c>
      <c r="F76" s="67" t="s">
        <v>110</v>
      </c>
      <c r="G76" s="67" t="s">
        <v>92</v>
      </c>
      <c r="H76" s="67">
        <v>4.2699999999999996</v>
      </c>
      <c r="I76" s="67"/>
      <c r="J76" s="157">
        <v>17697</v>
      </c>
      <c r="K76" s="157">
        <f t="shared" si="15"/>
        <v>75566.189999999988</v>
      </c>
      <c r="L76" s="157">
        <f t="shared" si="5"/>
        <v>0</v>
      </c>
      <c r="M76" s="159">
        <v>14</v>
      </c>
      <c r="N76" s="164"/>
      <c r="O76" s="157"/>
      <c r="P76" s="164">
        <f t="shared" si="6"/>
        <v>14</v>
      </c>
      <c r="Q76" s="165">
        <f t="shared" si="7"/>
        <v>0.77777777777777779</v>
      </c>
      <c r="R76" s="165">
        <f t="shared" si="24"/>
        <v>0</v>
      </c>
      <c r="S76" s="165">
        <f t="shared" si="24"/>
        <v>0</v>
      </c>
      <c r="T76" s="165">
        <f t="shared" si="9"/>
        <v>0.77777777777777779</v>
      </c>
      <c r="U76" s="157">
        <f t="shared" si="10"/>
        <v>58773.703333333324</v>
      </c>
      <c r="V76" s="157">
        <f t="shared" si="26"/>
        <v>0</v>
      </c>
      <c r="W76" s="157">
        <f t="shared" si="27"/>
        <v>0</v>
      </c>
      <c r="X76" s="157">
        <f t="shared" si="13"/>
        <v>58773.703333333324</v>
      </c>
      <c r="Y76" s="155">
        <f>'Свод с 01,09,2020 (2)'!Y76-'РБ с 01,09,2020 (3)'!X76</f>
        <v>14693.425833333327</v>
      </c>
      <c r="Z76" s="157"/>
      <c r="AA76" s="157"/>
      <c r="AB76" s="155"/>
      <c r="AC76" s="155"/>
      <c r="AD76" s="155"/>
      <c r="AE76" s="160"/>
      <c r="AF76" s="159"/>
      <c r="AG76" s="155"/>
      <c r="AH76" s="160"/>
      <c r="AI76" s="155"/>
      <c r="AJ76" s="155"/>
      <c r="AK76" s="160"/>
      <c r="AL76" s="157"/>
      <c r="AM76" s="155">
        <f t="shared" si="16"/>
        <v>0</v>
      </c>
      <c r="AN76" s="155">
        <f t="shared" si="22"/>
        <v>0</v>
      </c>
      <c r="AO76" s="155">
        <f t="shared" si="18"/>
        <v>14693.425833333327</v>
      </c>
      <c r="AP76" s="155">
        <f t="shared" si="31"/>
        <v>14693.425833333327</v>
      </c>
      <c r="AQ76" s="155">
        <f t="shared" si="19"/>
        <v>1469.3425833333329</v>
      </c>
      <c r="AR76" s="157">
        <f t="shared" si="20"/>
        <v>16162.76841666666</v>
      </c>
      <c r="AS76" s="193"/>
    </row>
    <row r="77" spans="1:45" ht="66.75" customHeight="1" x14ac:dyDescent="0.25">
      <c r="A77" s="155">
        <f t="shared" si="30"/>
        <v>62</v>
      </c>
      <c r="B77" s="163" t="s">
        <v>298</v>
      </c>
      <c r="C77" s="163" t="s">
        <v>299</v>
      </c>
      <c r="D77" s="67" t="s">
        <v>62</v>
      </c>
      <c r="E77" s="67" t="s">
        <v>612</v>
      </c>
      <c r="F77" s="67" t="s">
        <v>639</v>
      </c>
      <c r="G77" s="67" t="s">
        <v>64</v>
      </c>
      <c r="H77" s="67">
        <v>5.03</v>
      </c>
      <c r="I77" s="67"/>
      <c r="J77" s="157">
        <v>17697</v>
      </c>
      <c r="K77" s="157">
        <f t="shared" si="15"/>
        <v>89015.91</v>
      </c>
      <c r="L77" s="157"/>
      <c r="M77" s="164">
        <v>15</v>
      </c>
      <c r="N77" s="164"/>
      <c r="O77" s="157"/>
      <c r="P77" s="164">
        <f t="shared" si="6"/>
        <v>15</v>
      </c>
      <c r="Q77" s="165">
        <f t="shared" si="7"/>
        <v>0.83333333333333337</v>
      </c>
      <c r="R77" s="165"/>
      <c r="S77" s="165"/>
      <c r="T77" s="165">
        <f t="shared" si="9"/>
        <v>0.83333333333333337</v>
      </c>
      <c r="U77" s="157">
        <f t="shared" si="10"/>
        <v>74179.925000000003</v>
      </c>
      <c r="V77" s="157"/>
      <c r="W77" s="157"/>
      <c r="X77" s="157">
        <f t="shared" si="13"/>
        <v>74179.925000000003</v>
      </c>
      <c r="Y77" s="155">
        <f>'Свод с 01,09,2020 (2)'!Y77-'РБ с 01,09,2020 (3)'!X77</f>
        <v>18544.981249999997</v>
      </c>
      <c r="Z77" s="157"/>
      <c r="AA77" s="155"/>
      <c r="AB77" s="155"/>
      <c r="AC77" s="155"/>
      <c r="AD77" s="155"/>
      <c r="AE77" s="160"/>
      <c r="AF77" s="159"/>
      <c r="AG77" s="155"/>
      <c r="AH77" s="160"/>
      <c r="AI77" s="155"/>
      <c r="AJ77" s="155"/>
      <c r="AK77" s="160"/>
      <c r="AL77" s="157"/>
      <c r="AM77" s="155">
        <f t="shared" si="16"/>
        <v>0</v>
      </c>
      <c r="AN77" s="155">
        <f t="shared" si="22"/>
        <v>0</v>
      </c>
      <c r="AO77" s="155">
        <f t="shared" si="18"/>
        <v>18544.981249999997</v>
      </c>
      <c r="AP77" s="155">
        <f t="shared" si="31"/>
        <v>18544.981249999997</v>
      </c>
      <c r="AQ77" s="155">
        <f t="shared" si="19"/>
        <v>1854.4981249999998</v>
      </c>
      <c r="AR77" s="157">
        <f t="shared" si="20"/>
        <v>20399.479374999995</v>
      </c>
      <c r="AS77" s="193"/>
    </row>
    <row r="78" spans="1:45" ht="49.5" x14ac:dyDescent="0.25">
      <c r="A78" s="155">
        <f t="shared" si="30"/>
        <v>63</v>
      </c>
      <c r="B78" s="163" t="s">
        <v>301</v>
      </c>
      <c r="C78" s="163" t="s">
        <v>302</v>
      </c>
      <c r="D78" s="67" t="s">
        <v>62</v>
      </c>
      <c r="E78" s="67" t="s">
        <v>613</v>
      </c>
      <c r="F78" s="67" t="s">
        <v>157</v>
      </c>
      <c r="G78" s="67" t="s">
        <v>69</v>
      </c>
      <c r="H78" s="67">
        <v>5.41</v>
      </c>
      <c r="I78" s="67"/>
      <c r="J78" s="157">
        <v>17697</v>
      </c>
      <c r="K78" s="157">
        <f t="shared" si="15"/>
        <v>95740.77</v>
      </c>
      <c r="L78" s="157">
        <f t="shared" si="5"/>
        <v>0</v>
      </c>
      <c r="M78" s="164">
        <v>16</v>
      </c>
      <c r="N78" s="164"/>
      <c r="O78" s="157"/>
      <c r="P78" s="164">
        <f t="shared" si="6"/>
        <v>16</v>
      </c>
      <c r="Q78" s="165">
        <f t="shared" si="7"/>
        <v>0.88888888888888884</v>
      </c>
      <c r="R78" s="165">
        <f t="shared" si="24"/>
        <v>0</v>
      </c>
      <c r="S78" s="165">
        <f t="shared" si="24"/>
        <v>0</v>
      </c>
      <c r="T78" s="165">
        <f t="shared" si="9"/>
        <v>0.88888888888888884</v>
      </c>
      <c r="U78" s="157">
        <f t="shared" si="10"/>
        <v>85102.906666666677</v>
      </c>
      <c r="V78" s="157">
        <f t="shared" ref="V78:V122" si="33">L78/24*N78</f>
        <v>0</v>
      </c>
      <c r="W78" s="157">
        <f t="shared" ref="W78:W122" si="34">L78/24*O78</f>
        <v>0</v>
      </c>
      <c r="X78" s="157">
        <f t="shared" si="13"/>
        <v>85102.906666666677</v>
      </c>
      <c r="Y78" s="155">
        <f>'Свод с 01,09,2020 (2)'!Y78-'РБ с 01,09,2020 (3)'!X78</f>
        <v>21275.726666666669</v>
      </c>
      <c r="Z78" s="157"/>
      <c r="AA78" s="157"/>
      <c r="AB78" s="155"/>
      <c r="AC78" s="155"/>
      <c r="AD78" s="155"/>
      <c r="AE78" s="160"/>
      <c r="AF78" s="159"/>
      <c r="AG78" s="155"/>
      <c r="AH78" s="160"/>
      <c r="AI78" s="155"/>
      <c r="AJ78" s="155"/>
      <c r="AK78" s="160"/>
      <c r="AL78" s="157"/>
      <c r="AM78" s="155">
        <f t="shared" si="16"/>
        <v>0</v>
      </c>
      <c r="AN78" s="155">
        <f t="shared" si="22"/>
        <v>0</v>
      </c>
      <c r="AO78" s="155">
        <f t="shared" si="18"/>
        <v>21275.726666666669</v>
      </c>
      <c r="AP78" s="155">
        <f t="shared" si="31"/>
        <v>21275.726666666669</v>
      </c>
      <c r="AQ78" s="155">
        <f t="shared" si="19"/>
        <v>2127.5726666666669</v>
      </c>
      <c r="AR78" s="157">
        <f t="shared" si="20"/>
        <v>23403.299333333336</v>
      </c>
      <c r="AS78" s="193"/>
    </row>
    <row r="79" spans="1:45" ht="49.5" x14ac:dyDescent="0.25">
      <c r="A79" s="155">
        <f t="shared" si="30"/>
        <v>64</v>
      </c>
      <c r="B79" s="163" t="s">
        <v>304</v>
      </c>
      <c r="C79" s="163" t="s">
        <v>305</v>
      </c>
      <c r="D79" s="67" t="s">
        <v>306</v>
      </c>
      <c r="E79" s="67" t="s">
        <v>585</v>
      </c>
      <c r="F79" s="67" t="s">
        <v>651</v>
      </c>
      <c r="G79" s="67" t="s">
        <v>555</v>
      </c>
      <c r="H79" s="67"/>
      <c r="I79" s="67">
        <v>4.22</v>
      </c>
      <c r="J79" s="157">
        <v>17697</v>
      </c>
      <c r="K79" s="157">
        <f t="shared" si="15"/>
        <v>0</v>
      </c>
      <c r="L79" s="157">
        <f t="shared" si="5"/>
        <v>74681.34</v>
      </c>
      <c r="M79" s="164"/>
      <c r="N79" s="164">
        <v>29</v>
      </c>
      <c r="O79" s="157">
        <v>0</v>
      </c>
      <c r="P79" s="164">
        <f t="shared" si="6"/>
        <v>29</v>
      </c>
      <c r="Q79" s="165">
        <f t="shared" si="7"/>
        <v>0</v>
      </c>
      <c r="R79" s="165">
        <f t="shared" si="24"/>
        <v>1.2083333333333333</v>
      </c>
      <c r="S79" s="165">
        <f t="shared" si="24"/>
        <v>0</v>
      </c>
      <c r="T79" s="165">
        <f t="shared" si="9"/>
        <v>1.2083333333333333</v>
      </c>
      <c r="U79" s="157">
        <f t="shared" si="10"/>
        <v>0</v>
      </c>
      <c r="V79" s="157">
        <f t="shared" si="33"/>
        <v>90239.952499999999</v>
      </c>
      <c r="W79" s="157">
        <f t="shared" si="34"/>
        <v>0</v>
      </c>
      <c r="X79" s="157">
        <f t="shared" si="13"/>
        <v>90239.952499999999</v>
      </c>
      <c r="Y79" s="155">
        <f>'Свод с 01,09,2020 (2)'!Y79-'РБ с 01,09,2020 (3)'!X79</f>
        <v>22559.988125000003</v>
      </c>
      <c r="Z79" s="157"/>
      <c r="AA79" s="157"/>
      <c r="AB79" s="155"/>
      <c r="AC79" s="155"/>
      <c r="AD79" s="155"/>
      <c r="AE79" s="160"/>
      <c r="AF79" s="159"/>
      <c r="AG79" s="155"/>
      <c r="AH79" s="160"/>
      <c r="AI79" s="155"/>
      <c r="AJ79" s="155"/>
      <c r="AK79" s="160"/>
      <c r="AL79" s="157"/>
      <c r="AM79" s="155">
        <f t="shared" si="16"/>
        <v>0</v>
      </c>
      <c r="AN79" s="155">
        <f t="shared" si="22"/>
        <v>0</v>
      </c>
      <c r="AO79" s="155">
        <f t="shared" si="18"/>
        <v>22559.988125000003</v>
      </c>
      <c r="AP79" s="155">
        <f t="shared" si="31"/>
        <v>22559.988125000003</v>
      </c>
      <c r="AQ79" s="155">
        <f t="shared" si="19"/>
        <v>2255.9988125000004</v>
      </c>
      <c r="AR79" s="157">
        <f t="shared" si="20"/>
        <v>24815.986937500005</v>
      </c>
      <c r="AS79" s="193"/>
    </row>
    <row r="80" spans="1:45" ht="49.5" x14ac:dyDescent="0.25">
      <c r="A80" s="155">
        <f t="shared" si="30"/>
        <v>65</v>
      </c>
      <c r="B80" s="163" t="s">
        <v>309</v>
      </c>
      <c r="C80" s="163" t="s">
        <v>310</v>
      </c>
      <c r="D80" s="67" t="s">
        <v>62</v>
      </c>
      <c r="E80" s="67" t="s">
        <v>601</v>
      </c>
      <c r="F80" s="67" t="s">
        <v>311</v>
      </c>
      <c r="G80" s="67" t="s">
        <v>64</v>
      </c>
      <c r="H80" s="67">
        <v>4.95</v>
      </c>
      <c r="I80" s="67"/>
      <c r="J80" s="157">
        <v>17697</v>
      </c>
      <c r="K80" s="157">
        <f t="shared" si="15"/>
        <v>87600.150000000009</v>
      </c>
      <c r="L80" s="157">
        <f t="shared" ref="L80:L122" si="35">J80*I80</f>
        <v>0</v>
      </c>
      <c r="M80" s="164">
        <v>27</v>
      </c>
      <c r="N80" s="164"/>
      <c r="O80" s="157"/>
      <c r="P80" s="164">
        <f t="shared" ref="P80:P119" si="36">M80+N80+O80</f>
        <v>27</v>
      </c>
      <c r="Q80" s="165">
        <f t="shared" ref="Q80:Q122" si="37">M80/18</f>
        <v>1.5</v>
      </c>
      <c r="R80" s="165">
        <f t="shared" si="24"/>
        <v>0</v>
      </c>
      <c r="S80" s="165">
        <f t="shared" si="24"/>
        <v>0</v>
      </c>
      <c r="T80" s="165">
        <f t="shared" ref="T80:T122" si="38">Q80+R80+S80</f>
        <v>1.5</v>
      </c>
      <c r="U80" s="157">
        <f t="shared" ref="U80:U122" si="39">K80/18*M80</f>
        <v>131400.22500000001</v>
      </c>
      <c r="V80" s="157">
        <f t="shared" si="33"/>
        <v>0</v>
      </c>
      <c r="W80" s="157">
        <f t="shared" si="34"/>
        <v>0</v>
      </c>
      <c r="X80" s="157">
        <f t="shared" ref="X80:X121" si="40">U80+V80+W80</f>
        <v>131400.22500000001</v>
      </c>
      <c r="Y80" s="155">
        <f>'Свод с 01,09,2020 (2)'!Y80-'РБ с 01,09,2020 (3)'!X80</f>
        <v>32850.056249999994</v>
      </c>
      <c r="Z80" s="157"/>
      <c r="AA80" s="157"/>
      <c r="AB80" s="155"/>
      <c r="AC80" s="155"/>
      <c r="AD80" s="155"/>
      <c r="AE80" s="160"/>
      <c r="AF80" s="159"/>
      <c r="AG80" s="155"/>
      <c r="AH80" s="160"/>
      <c r="AI80" s="155"/>
      <c r="AJ80" s="155"/>
      <c r="AK80" s="160"/>
      <c r="AL80" s="157"/>
      <c r="AM80" s="155">
        <f t="shared" si="16"/>
        <v>0</v>
      </c>
      <c r="AN80" s="155">
        <f t="shared" si="22"/>
        <v>0</v>
      </c>
      <c r="AO80" s="155">
        <f t="shared" si="18"/>
        <v>32850.056249999994</v>
      </c>
      <c r="AP80" s="155">
        <f t="shared" si="31"/>
        <v>32850.056249999994</v>
      </c>
      <c r="AQ80" s="155">
        <f t="shared" si="19"/>
        <v>3285.0056249999998</v>
      </c>
      <c r="AR80" s="157">
        <f t="shared" si="20"/>
        <v>36135.061874999992</v>
      </c>
      <c r="AS80" s="193"/>
    </row>
    <row r="81" spans="1:45" ht="33" x14ac:dyDescent="0.25">
      <c r="A81" s="155">
        <f t="shared" si="30"/>
        <v>66</v>
      </c>
      <c r="B81" s="163" t="s">
        <v>313</v>
      </c>
      <c r="C81" s="163" t="s">
        <v>314</v>
      </c>
      <c r="D81" s="67" t="s">
        <v>62</v>
      </c>
      <c r="E81" s="114" t="s">
        <v>709</v>
      </c>
      <c r="F81" s="67" t="s">
        <v>315</v>
      </c>
      <c r="G81" s="67" t="s">
        <v>568</v>
      </c>
      <c r="H81" s="67"/>
      <c r="I81" s="67">
        <v>4.62</v>
      </c>
      <c r="J81" s="157">
        <v>17697</v>
      </c>
      <c r="K81" s="157">
        <f t="shared" ref="K81:K122" si="41">H81*J81</f>
        <v>0</v>
      </c>
      <c r="L81" s="157">
        <f t="shared" si="35"/>
        <v>81760.14</v>
      </c>
      <c r="M81" s="164"/>
      <c r="N81" s="164">
        <v>7</v>
      </c>
      <c r="O81" s="157"/>
      <c r="P81" s="164">
        <f t="shared" si="36"/>
        <v>7</v>
      </c>
      <c r="Q81" s="165">
        <f t="shared" si="37"/>
        <v>0</v>
      </c>
      <c r="R81" s="165">
        <f t="shared" si="24"/>
        <v>0.29166666666666669</v>
      </c>
      <c r="S81" s="165">
        <f t="shared" si="24"/>
        <v>0</v>
      </c>
      <c r="T81" s="165">
        <f t="shared" si="38"/>
        <v>0.29166666666666669</v>
      </c>
      <c r="U81" s="157">
        <f t="shared" si="39"/>
        <v>0</v>
      </c>
      <c r="V81" s="157">
        <f t="shared" si="33"/>
        <v>23846.7075</v>
      </c>
      <c r="W81" s="157">
        <f t="shared" si="34"/>
        <v>0</v>
      </c>
      <c r="X81" s="157">
        <f t="shared" si="40"/>
        <v>23846.7075</v>
      </c>
      <c r="Y81" s="155">
        <f>'Свод с 01,09,2020 (2)'!Y81-'РБ с 01,09,2020 (3)'!X81</f>
        <v>5961.676875000001</v>
      </c>
      <c r="Z81" s="157"/>
      <c r="AA81" s="157"/>
      <c r="AB81" s="155"/>
      <c r="AC81" s="155"/>
      <c r="AD81" s="155"/>
      <c r="AE81" s="160"/>
      <c r="AF81" s="159"/>
      <c r="AG81" s="155"/>
      <c r="AH81" s="160"/>
      <c r="AI81" s="155"/>
      <c r="AJ81" s="155"/>
      <c r="AK81" s="160"/>
      <c r="AL81" s="157"/>
      <c r="AM81" s="155">
        <f t="shared" ref="AM81:AM122" si="42">17697*AL81*AK81/100</f>
        <v>0</v>
      </c>
      <c r="AN81" s="155">
        <f t="shared" si="22"/>
        <v>0</v>
      </c>
      <c r="AO81" s="155">
        <f t="shared" ref="AO81:AO122" si="43">Y81</f>
        <v>5961.676875000001</v>
      </c>
      <c r="AP81" s="155">
        <f t="shared" si="31"/>
        <v>5961.676875000001</v>
      </c>
      <c r="AQ81" s="155">
        <f t="shared" ref="AQ81:AQ117" si="44">AO81*10%</f>
        <v>596.16768750000017</v>
      </c>
      <c r="AR81" s="157">
        <f t="shared" ref="AR81:AR122" si="45">AP81+AQ81</f>
        <v>6557.8445625000013</v>
      </c>
      <c r="AS81" s="193"/>
    </row>
    <row r="82" spans="1:45" ht="49.5" x14ac:dyDescent="0.25">
      <c r="A82" s="155">
        <f t="shared" si="30"/>
        <v>67</v>
      </c>
      <c r="B82" s="158" t="s">
        <v>317</v>
      </c>
      <c r="C82" s="163" t="s">
        <v>318</v>
      </c>
      <c r="D82" s="67" t="s">
        <v>62</v>
      </c>
      <c r="E82" s="67" t="s">
        <v>614</v>
      </c>
      <c r="F82" s="67" t="s">
        <v>76</v>
      </c>
      <c r="G82" s="67" t="s">
        <v>77</v>
      </c>
      <c r="H82" s="67">
        <v>4.8099999999999996</v>
      </c>
      <c r="I82" s="67"/>
      <c r="J82" s="157">
        <v>17697</v>
      </c>
      <c r="K82" s="157">
        <f t="shared" si="41"/>
        <v>85122.569999999992</v>
      </c>
      <c r="L82" s="157">
        <f t="shared" si="35"/>
        <v>0</v>
      </c>
      <c r="M82" s="159">
        <v>25</v>
      </c>
      <c r="N82" s="159"/>
      <c r="O82" s="157"/>
      <c r="P82" s="164">
        <f t="shared" si="36"/>
        <v>25</v>
      </c>
      <c r="Q82" s="165">
        <f t="shared" si="37"/>
        <v>1.3888888888888888</v>
      </c>
      <c r="R82" s="165">
        <f t="shared" si="24"/>
        <v>0</v>
      </c>
      <c r="S82" s="165">
        <f t="shared" si="24"/>
        <v>0</v>
      </c>
      <c r="T82" s="165">
        <f t="shared" si="38"/>
        <v>1.3888888888888888</v>
      </c>
      <c r="U82" s="157">
        <f t="shared" si="39"/>
        <v>118225.79166666664</v>
      </c>
      <c r="V82" s="157">
        <f t="shared" si="33"/>
        <v>0</v>
      </c>
      <c r="W82" s="157">
        <f t="shared" si="34"/>
        <v>0</v>
      </c>
      <c r="X82" s="157">
        <f t="shared" si="40"/>
        <v>118225.79166666664</v>
      </c>
      <c r="Y82" s="155">
        <f>'Свод с 01,09,2020 (2)'!Y82-'РБ с 01,09,2020 (3)'!X82</f>
        <v>29556.447916666672</v>
      </c>
      <c r="Z82" s="157"/>
      <c r="AA82" s="157"/>
      <c r="AB82" s="155"/>
      <c r="AC82" s="155"/>
      <c r="AD82" s="155"/>
      <c r="AE82" s="160"/>
      <c r="AF82" s="159"/>
      <c r="AG82" s="155"/>
      <c r="AH82" s="160"/>
      <c r="AI82" s="155"/>
      <c r="AJ82" s="155"/>
      <c r="AK82" s="160"/>
      <c r="AL82" s="157"/>
      <c r="AM82" s="155">
        <f t="shared" si="42"/>
        <v>0</v>
      </c>
      <c r="AN82" s="155">
        <f t="shared" si="22"/>
        <v>0</v>
      </c>
      <c r="AO82" s="155">
        <f t="shared" si="43"/>
        <v>29556.447916666672</v>
      </c>
      <c r="AP82" s="155">
        <f t="shared" si="31"/>
        <v>29556.447916666672</v>
      </c>
      <c r="AQ82" s="155">
        <f t="shared" si="44"/>
        <v>2955.6447916666675</v>
      </c>
      <c r="AR82" s="157">
        <f t="shared" si="45"/>
        <v>32512.092708333337</v>
      </c>
      <c r="AS82" s="193"/>
    </row>
    <row r="83" spans="1:45" ht="66" x14ac:dyDescent="0.25">
      <c r="A83" s="155">
        <f t="shared" si="30"/>
        <v>68</v>
      </c>
      <c r="B83" s="163" t="s">
        <v>320</v>
      </c>
      <c r="C83" s="163" t="s">
        <v>321</v>
      </c>
      <c r="D83" s="67" t="s">
        <v>62</v>
      </c>
      <c r="E83" s="114" t="s">
        <v>615</v>
      </c>
      <c r="F83" s="67" t="s">
        <v>652</v>
      </c>
      <c r="G83" s="67" t="s">
        <v>77</v>
      </c>
      <c r="H83" s="67">
        <v>4.74</v>
      </c>
      <c r="I83" s="67"/>
      <c r="J83" s="157">
        <v>17697</v>
      </c>
      <c r="K83" s="157">
        <f t="shared" si="41"/>
        <v>83883.78</v>
      </c>
      <c r="L83" s="157">
        <f t="shared" si="35"/>
        <v>0</v>
      </c>
      <c r="M83" s="164">
        <v>5</v>
      </c>
      <c r="N83" s="164"/>
      <c r="O83" s="157"/>
      <c r="P83" s="164">
        <f t="shared" si="36"/>
        <v>5</v>
      </c>
      <c r="Q83" s="165">
        <f t="shared" si="37"/>
        <v>0.27777777777777779</v>
      </c>
      <c r="R83" s="165">
        <f t="shared" si="24"/>
        <v>0</v>
      </c>
      <c r="S83" s="165">
        <f t="shared" si="24"/>
        <v>0</v>
      </c>
      <c r="T83" s="165">
        <f t="shared" si="38"/>
        <v>0.27777777777777779</v>
      </c>
      <c r="U83" s="157">
        <f t="shared" si="39"/>
        <v>23301.05</v>
      </c>
      <c r="V83" s="157">
        <f t="shared" si="33"/>
        <v>0</v>
      </c>
      <c r="W83" s="157">
        <f t="shared" si="34"/>
        <v>0</v>
      </c>
      <c r="X83" s="157">
        <f t="shared" si="40"/>
        <v>23301.05</v>
      </c>
      <c r="Y83" s="155">
        <f>'Свод с 01,09,2020 (2)'!Y83-'РБ с 01,09,2020 (3)'!X83</f>
        <v>5825.2625000000007</v>
      </c>
      <c r="Z83" s="157"/>
      <c r="AA83" s="157"/>
      <c r="AB83" s="155"/>
      <c r="AC83" s="155"/>
      <c r="AD83" s="155"/>
      <c r="AE83" s="160"/>
      <c r="AF83" s="159"/>
      <c r="AG83" s="155"/>
      <c r="AH83" s="160"/>
      <c r="AI83" s="155"/>
      <c r="AJ83" s="155"/>
      <c r="AK83" s="160"/>
      <c r="AL83" s="157"/>
      <c r="AM83" s="155">
        <f t="shared" si="42"/>
        <v>0</v>
      </c>
      <c r="AN83" s="155">
        <f t="shared" si="22"/>
        <v>0</v>
      </c>
      <c r="AO83" s="155">
        <f t="shared" si="43"/>
        <v>5825.2625000000007</v>
      </c>
      <c r="AP83" s="155">
        <f t="shared" si="31"/>
        <v>5825.2625000000007</v>
      </c>
      <c r="AQ83" s="155">
        <f t="shared" si="44"/>
        <v>582.52625000000012</v>
      </c>
      <c r="AR83" s="157">
        <f t="shared" si="45"/>
        <v>6407.7887500000006</v>
      </c>
      <c r="AS83" s="193"/>
    </row>
    <row r="84" spans="1:45" ht="33" x14ac:dyDescent="0.25">
      <c r="A84" s="155">
        <f t="shared" si="30"/>
        <v>69</v>
      </c>
      <c r="B84" s="163" t="s">
        <v>323</v>
      </c>
      <c r="C84" s="163" t="s">
        <v>324</v>
      </c>
      <c r="D84" s="67" t="s">
        <v>62</v>
      </c>
      <c r="E84" s="67" t="s">
        <v>500</v>
      </c>
      <c r="F84" s="67" t="s">
        <v>653</v>
      </c>
      <c r="G84" s="67" t="s">
        <v>69</v>
      </c>
      <c r="H84" s="67">
        <v>5.16</v>
      </c>
      <c r="I84" s="67"/>
      <c r="J84" s="157">
        <v>17697</v>
      </c>
      <c r="K84" s="157">
        <f t="shared" si="41"/>
        <v>91316.52</v>
      </c>
      <c r="L84" s="157">
        <f t="shared" si="35"/>
        <v>0</v>
      </c>
      <c r="M84" s="164">
        <v>13</v>
      </c>
      <c r="N84" s="164"/>
      <c r="O84" s="157"/>
      <c r="P84" s="164">
        <f t="shared" si="36"/>
        <v>13</v>
      </c>
      <c r="Q84" s="165">
        <f t="shared" si="37"/>
        <v>0.72222222222222221</v>
      </c>
      <c r="R84" s="165"/>
      <c r="S84" s="165"/>
      <c r="T84" s="165">
        <f t="shared" si="38"/>
        <v>0.72222222222222221</v>
      </c>
      <c r="U84" s="157">
        <f t="shared" si="39"/>
        <v>65950.820000000007</v>
      </c>
      <c r="V84" s="157">
        <f t="shared" si="33"/>
        <v>0</v>
      </c>
      <c r="W84" s="157">
        <f t="shared" si="34"/>
        <v>0</v>
      </c>
      <c r="X84" s="157">
        <f t="shared" si="40"/>
        <v>65950.820000000007</v>
      </c>
      <c r="Y84" s="155">
        <f>'Свод с 01,09,2020 (2)'!Y84-'РБ с 01,09,2020 (3)'!X84</f>
        <v>16487.705000000002</v>
      </c>
      <c r="Z84" s="157"/>
      <c r="AA84" s="157"/>
      <c r="AB84" s="155"/>
      <c r="AC84" s="155"/>
      <c r="AD84" s="155"/>
      <c r="AE84" s="160"/>
      <c r="AF84" s="159"/>
      <c r="AG84" s="155"/>
      <c r="AH84" s="160"/>
      <c r="AI84" s="155"/>
      <c r="AJ84" s="155"/>
      <c r="AK84" s="160"/>
      <c r="AL84" s="157"/>
      <c r="AM84" s="155">
        <f t="shared" si="42"/>
        <v>0</v>
      </c>
      <c r="AN84" s="155">
        <f t="shared" si="22"/>
        <v>0</v>
      </c>
      <c r="AO84" s="155">
        <f t="shared" si="43"/>
        <v>16487.705000000002</v>
      </c>
      <c r="AP84" s="155">
        <f t="shared" si="31"/>
        <v>16487.705000000002</v>
      </c>
      <c r="AQ84" s="155">
        <f>AO84*10%</f>
        <v>1648.7705000000003</v>
      </c>
      <c r="AR84" s="157">
        <f t="shared" si="45"/>
        <v>18136.4755</v>
      </c>
      <c r="AS84" s="193"/>
    </row>
    <row r="85" spans="1:45" ht="49.5" x14ac:dyDescent="0.25">
      <c r="A85" s="155">
        <f t="shared" si="30"/>
        <v>70</v>
      </c>
      <c r="B85" s="163" t="s">
        <v>326</v>
      </c>
      <c r="C85" s="163" t="s">
        <v>327</v>
      </c>
      <c r="D85" s="67" t="s">
        <v>62</v>
      </c>
      <c r="E85" s="114" t="s">
        <v>710</v>
      </c>
      <c r="F85" s="67" t="s">
        <v>653</v>
      </c>
      <c r="G85" s="67" t="s">
        <v>570</v>
      </c>
      <c r="H85" s="67">
        <v>5.41</v>
      </c>
      <c r="I85" s="67">
        <v>4.75</v>
      </c>
      <c r="J85" s="157">
        <v>17697</v>
      </c>
      <c r="K85" s="157">
        <f t="shared" si="41"/>
        <v>95740.77</v>
      </c>
      <c r="L85" s="157">
        <f t="shared" si="35"/>
        <v>84060.75</v>
      </c>
      <c r="M85" s="164">
        <v>22</v>
      </c>
      <c r="N85" s="164"/>
      <c r="O85" s="157"/>
      <c r="P85" s="164">
        <f t="shared" si="36"/>
        <v>22</v>
      </c>
      <c r="Q85" s="165">
        <f t="shared" si="37"/>
        <v>1.2222222222222223</v>
      </c>
      <c r="R85" s="165">
        <f t="shared" si="24"/>
        <v>0</v>
      </c>
      <c r="S85" s="165">
        <f t="shared" si="24"/>
        <v>0</v>
      </c>
      <c r="T85" s="165">
        <f t="shared" si="38"/>
        <v>1.2222222222222223</v>
      </c>
      <c r="U85" s="157">
        <f t="shared" si="39"/>
        <v>117016.49666666667</v>
      </c>
      <c r="V85" s="157">
        <f t="shared" si="33"/>
        <v>0</v>
      </c>
      <c r="W85" s="157">
        <f t="shared" si="34"/>
        <v>0</v>
      </c>
      <c r="X85" s="157">
        <f t="shared" si="40"/>
        <v>117016.49666666667</v>
      </c>
      <c r="Y85" s="155">
        <f>'Свод с 01,09,2020 (2)'!Y85-'РБ с 01,09,2020 (3)'!X85</f>
        <v>29254.124166666676</v>
      </c>
      <c r="Z85" s="157"/>
      <c r="AA85" s="157"/>
      <c r="AB85" s="155"/>
      <c r="AC85" s="155"/>
      <c r="AD85" s="155"/>
      <c r="AE85" s="160"/>
      <c r="AF85" s="159"/>
      <c r="AG85" s="155"/>
      <c r="AH85" s="160"/>
      <c r="AI85" s="155"/>
      <c r="AJ85" s="155"/>
      <c r="AK85" s="160"/>
      <c r="AL85" s="157"/>
      <c r="AM85" s="155">
        <f t="shared" si="42"/>
        <v>0</v>
      </c>
      <c r="AN85" s="155">
        <f t="shared" si="22"/>
        <v>0</v>
      </c>
      <c r="AO85" s="155">
        <f t="shared" si="43"/>
        <v>29254.124166666676</v>
      </c>
      <c r="AP85" s="155">
        <f t="shared" si="31"/>
        <v>29254.124166666676</v>
      </c>
      <c r="AQ85" s="155">
        <f t="shared" si="44"/>
        <v>2925.4124166666679</v>
      </c>
      <c r="AR85" s="157">
        <f t="shared" si="45"/>
        <v>32179.536583333342</v>
      </c>
      <c r="AS85" s="193"/>
    </row>
    <row r="86" spans="1:45" ht="33" x14ac:dyDescent="0.25">
      <c r="A86" s="155">
        <f t="shared" si="30"/>
        <v>71</v>
      </c>
      <c r="B86" s="163" t="s">
        <v>227</v>
      </c>
      <c r="C86" s="163" t="s">
        <v>330</v>
      </c>
      <c r="D86" s="67" t="s">
        <v>62</v>
      </c>
      <c r="E86" s="67" t="s">
        <v>616</v>
      </c>
      <c r="F86" s="67" t="s">
        <v>76</v>
      </c>
      <c r="G86" s="67" t="s">
        <v>77</v>
      </c>
      <c r="H86" s="67">
        <v>5.16</v>
      </c>
      <c r="I86" s="67"/>
      <c r="J86" s="157">
        <v>17697</v>
      </c>
      <c r="K86" s="157">
        <f t="shared" si="41"/>
        <v>91316.52</v>
      </c>
      <c r="L86" s="157">
        <f t="shared" si="35"/>
        <v>0</v>
      </c>
      <c r="M86" s="164">
        <v>16</v>
      </c>
      <c r="N86" s="164"/>
      <c r="O86" s="169"/>
      <c r="P86" s="164">
        <f t="shared" si="36"/>
        <v>16</v>
      </c>
      <c r="Q86" s="165">
        <f t="shared" si="37"/>
        <v>0.88888888888888884</v>
      </c>
      <c r="R86" s="165">
        <f t="shared" si="24"/>
        <v>0</v>
      </c>
      <c r="S86" s="165">
        <f t="shared" si="24"/>
        <v>0</v>
      </c>
      <c r="T86" s="165">
        <f t="shared" si="38"/>
        <v>0.88888888888888884</v>
      </c>
      <c r="U86" s="157">
        <f t="shared" si="39"/>
        <v>81170.240000000005</v>
      </c>
      <c r="V86" s="157">
        <f t="shared" si="33"/>
        <v>0</v>
      </c>
      <c r="W86" s="157">
        <f t="shared" si="34"/>
        <v>0</v>
      </c>
      <c r="X86" s="157">
        <f t="shared" si="40"/>
        <v>81170.240000000005</v>
      </c>
      <c r="Y86" s="155">
        <f>'Свод с 01,09,2020 (2)'!Y86-'РБ с 01,09,2020 (3)'!X86</f>
        <v>20292.559999999998</v>
      </c>
      <c r="Z86" s="157"/>
      <c r="AA86" s="157"/>
      <c r="AB86" s="162"/>
      <c r="AC86" s="162"/>
      <c r="AD86" s="155"/>
      <c r="AE86" s="161"/>
      <c r="AF86" s="170"/>
      <c r="AG86" s="155"/>
      <c r="AH86" s="161"/>
      <c r="AI86" s="162"/>
      <c r="AJ86" s="155"/>
      <c r="AK86" s="160"/>
      <c r="AL86" s="157"/>
      <c r="AM86" s="155">
        <f t="shared" si="42"/>
        <v>0</v>
      </c>
      <c r="AN86" s="155">
        <f t="shared" ref="AN86:AN122" si="46">AM86+AJ86+AG86+AD86+AA86</f>
        <v>0</v>
      </c>
      <c r="AO86" s="155">
        <f t="shared" si="43"/>
        <v>20292.559999999998</v>
      </c>
      <c r="AP86" s="155">
        <f t="shared" si="31"/>
        <v>20292.559999999998</v>
      </c>
      <c r="AQ86" s="155">
        <f t="shared" si="44"/>
        <v>2029.2559999999999</v>
      </c>
      <c r="AR86" s="157">
        <f t="shared" si="45"/>
        <v>22321.815999999999</v>
      </c>
      <c r="AS86" s="193"/>
    </row>
    <row r="87" spans="1:45" ht="33" x14ac:dyDescent="0.25">
      <c r="A87" s="155">
        <f t="shared" si="30"/>
        <v>72</v>
      </c>
      <c r="B87" s="163" t="s">
        <v>304</v>
      </c>
      <c r="C87" s="163" t="s">
        <v>337</v>
      </c>
      <c r="D87" s="67" t="s">
        <v>306</v>
      </c>
      <c r="E87" s="67" t="s">
        <v>617</v>
      </c>
      <c r="F87" s="67" t="s">
        <v>110</v>
      </c>
      <c r="G87" s="67" t="s">
        <v>133</v>
      </c>
      <c r="H87" s="67">
        <v>0</v>
      </c>
      <c r="I87" s="67">
        <v>3.61</v>
      </c>
      <c r="J87" s="157">
        <v>17697</v>
      </c>
      <c r="K87" s="157">
        <f t="shared" si="41"/>
        <v>0</v>
      </c>
      <c r="L87" s="157">
        <f t="shared" si="35"/>
        <v>63886.17</v>
      </c>
      <c r="M87" s="164">
        <v>0</v>
      </c>
      <c r="N87" s="164">
        <v>4</v>
      </c>
      <c r="O87" s="157">
        <v>0</v>
      </c>
      <c r="P87" s="164">
        <f t="shared" si="36"/>
        <v>4</v>
      </c>
      <c r="Q87" s="165">
        <f t="shared" si="37"/>
        <v>0</v>
      </c>
      <c r="R87" s="165">
        <f t="shared" ref="R87:S104" si="47">N87/24</f>
        <v>0.16666666666666666</v>
      </c>
      <c r="S87" s="165">
        <f t="shared" si="47"/>
        <v>0</v>
      </c>
      <c r="T87" s="165">
        <f t="shared" si="38"/>
        <v>0.16666666666666666</v>
      </c>
      <c r="U87" s="157">
        <f t="shared" si="39"/>
        <v>0</v>
      </c>
      <c r="V87" s="157">
        <f t="shared" si="33"/>
        <v>10647.695</v>
      </c>
      <c r="W87" s="157">
        <f t="shared" si="34"/>
        <v>0</v>
      </c>
      <c r="X87" s="157">
        <f t="shared" si="40"/>
        <v>10647.695</v>
      </c>
      <c r="Y87" s="155">
        <f>'Свод с 01,09,2020 (2)'!Y87-'РБ с 01,09,2020 (3)'!X87</f>
        <v>2661.9237499999999</v>
      </c>
      <c r="Z87" s="157"/>
      <c r="AA87" s="157"/>
      <c r="AB87" s="155"/>
      <c r="AC87" s="155"/>
      <c r="AD87" s="155"/>
      <c r="AE87" s="160"/>
      <c r="AF87" s="159"/>
      <c r="AG87" s="155"/>
      <c r="AH87" s="160"/>
      <c r="AI87" s="155"/>
      <c r="AJ87" s="155"/>
      <c r="AK87" s="160"/>
      <c r="AL87" s="157"/>
      <c r="AM87" s="155">
        <f t="shared" si="42"/>
        <v>0</v>
      </c>
      <c r="AN87" s="155">
        <f t="shared" si="46"/>
        <v>0</v>
      </c>
      <c r="AO87" s="155">
        <f t="shared" si="43"/>
        <v>2661.9237499999999</v>
      </c>
      <c r="AP87" s="155">
        <f t="shared" si="31"/>
        <v>2661.9237499999999</v>
      </c>
      <c r="AQ87" s="155">
        <f t="shared" si="44"/>
        <v>266.19237500000003</v>
      </c>
      <c r="AR87" s="157">
        <f t="shared" si="45"/>
        <v>2928.116125</v>
      </c>
      <c r="AS87" s="193"/>
    </row>
    <row r="88" spans="1:45" ht="52.5" customHeight="1" x14ac:dyDescent="0.25">
      <c r="A88" s="155">
        <f t="shared" si="30"/>
        <v>73</v>
      </c>
      <c r="B88" s="163" t="s">
        <v>74</v>
      </c>
      <c r="C88" s="163" t="s">
        <v>339</v>
      </c>
      <c r="D88" s="67" t="s">
        <v>306</v>
      </c>
      <c r="E88" s="67" t="s">
        <v>618</v>
      </c>
      <c r="F88" s="67" t="s">
        <v>646</v>
      </c>
      <c r="G88" s="67" t="s">
        <v>571</v>
      </c>
      <c r="H88" s="67">
        <v>3.49</v>
      </c>
      <c r="I88" s="67">
        <v>4.4000000000000004</v>
      </c>
      <c r="J88" s="157">
        <v>17697</v>
      </c>
      <c r="K88" s="157">
        <f t="shared" si="41"/>
        <v>61762.530000000006</v>
      </c>
      <c r="L88" s="157">
        <f t="shared" si="35"/>
        <v>77866.8</v>
      </c>
      <c r="M88" s="164">
        <v>16</v>
      </c>
      <c r="N88" s="164"/>
      <c r="O88" s="157"/>
      <c r="P88" s="164">
        <f t="shared" si="36"/>
        <v>16</v>
      </c>
      <c r="Q88" s="165">
        <f t="shared" si="37"/>
        <v>0.88888888888888884</v>
      </c>
      <c r="R88" s="165">
        <f t="shared" si="47"/>
        <v>0</v>
      </c>
      <c r="S88" s="165">
        <f t="shared" si="47"/>
        <v>0</v>
      </c>
      <c r="T88" s="165">
        <f t="shared" si="38"/>
        <v>0.88888888888888884</v>
      </c>
      <c r="U88" s="157">
        <f t="shared" si="39"/>
        <v>54900.026666666672</v>
      </c>
      <c r="V88" s="157">
        <f t="shared" si="33"/>
        <v>0</v>
      </c>
      <c r="W88" s="157">
        <f t="shared" si="34"/>
        <v>0</v>
      </c>
      <c r="X88" s="157">
        <f t="shared" si="40"/>
        <v>54900.026666666672</v>
      </c>
      <c r="Y88" s="155">
        <f>'Свод с 01,09,2020 (2)'!Y88-'РБ с 01,09,2020 (3)'!X88</f>
        <v>13725.006666666668</v>
      </c>
      <c r="Z88" s="157"/>
      <c r="AA88" s="157"/>
      <c r="AB88" s="155"/>
      <c r="AC88" s="155"/>
      <c r="AD88" s="155"/>
      <c r="AE88" s="160"/>
      <c r="AF88" s="159"/>
      <c r="AG88" s="155"/>
      <c r="AH88" s="160"/>
      <c r="AI88" s="155"/>
      <c r="AJ88" s="155"/>
      <c r="AK88" s="160"/>
      <c r="AL88" s="157"/>
      <c r="AM88" s="155">
        <f t="shared" si="42"/>
        <v>0</v>
      </c>
      <c r="AN88" s="155">
        <f t="shared" si="46"/>
        <v>0</v>
      </c>
      <c r="AO88" s="155">
        <f t="shared" si="43"/>
        <v>13725.006666666668</v>
      </c>
      <c r="AP88" s="155">
        <f t="shared" si="31"/>
        <v>13725.006666666668</v>
      </c>
      <c r="AQ88" s="155">
        <f t="shared" si="44"/>
        <v>1372.5006666666668</v>
      </c>
      <c r="AR88" s="157">
        <f t="shared" si="45"/>
        <v>15097.507333333335</v>
      </c>
      <c r="AS88" s="193"/>
    </row>
    <row r="89" spans="1:45" ht="52.5" customHeight="1" x14ac:dyDescent="0.25">
      <c r="A89" s="155">
        <f t="shared" si="30"/>
        <v>74</v>
      </c>
      <c r="B89" s="158" t="s">
        <v>692</v>
      </c>
      <c r="C89" s="163" t="s">
        <v>693</v>
      </c>
      <c r="D89" s="67" t="s">
        <v>62</v>
      </c>
      <c r="E89" s="67" t="s">
        <v>694</v>
      </c>
      <c r="F89" s="67" t="s">
        <v>110</v>
      </c>
      <c r="G89" s="67" t="s">
        <v>92</v>
      </c>
      <c r="H89" s="67">
        <v>4.2699999999999996</v>
      </c>
      <c r="I89" s="67"/>
      <c r="J89" s="157">
        <v>17697</v>
      </c>
      <c r="K89" s="157">
        <f t="shared" si="41"/>
        <v>75566.189999999988</v>
      </c>
      <c r="L89" s="157">
        <f t="shared" si="35"/>
        <v>0</v>
      </c>
      <c r="M89" s="164">
        <v>18</v>
      </c>
      <c r="N89" s="164"/>
      <c r="O89" s="157"/>
      <c r="P89" s="164">
        <f t="shared" si="36"/>
        <v>18</v>
      </c>
      <c r="Q89" s="165">
        <f t="shared" si="37"/>
        <v>1</v>
      </c>
      <c r="R89" s="165">
        <f t="shared" si="47"/>
        <v>0</v>
      </c>
      <c r="S89" s="165">
        <f t="shared" si="47"/>
        <v>0</v>
      </c>
      <c r="T89" s="165">
        <f t="shared" si="38"/>
        <v>1</v>
      </c>
      <c r="U89" s="157">
        <f t="shared" si="39"/>
        <v>75566.189999999988</v>
      </c>
      <c r="V89" s="157">
        <f t="shared" si="33"/>
        <v>0</v>
      </c>
      <c r="W89" s="157">
        <f t="shared" si="34"/>
        <v>0</v>
      </c>
      <c r="X89" s="157">
        <f t="shared" si="40"/>
        <v>75566.189999999988</v>
      </c>
      <c r="Y89" s="155">
        <f>'Свод с 01,09,2020 (2)'!Y89-'РБ с 01,09,2020 (3)'!X89</f>
        <v>18891.547500000001</v>
      </c>
      <c r="Z89" s="157"/>
      <c r="AA89" s="157"/>
      <c r="AB89" s="155"/>
      <c r="AC89" s="155"/>
      <c r="AD89" s="155"/>
      <c r="AE89" s="160"/>
      <c r="AF89" s="159"/>
      <c r="AG89" s="155"/>
      <c r="AH89" s="160"/>
      <c r="AI89" s="155"/>
      <c r="AJ89" s="155"/>
      <c r="AK89" s="160"/>
      <c r="AL89" s="157"/>
      <c r="AM89" s="155">
        <f t="shared" si="42"/>
        <v>0</v>
      </c>
      <c r="AN89" s="155">
        <f t="shared" si="46"/>
        <v>0</v>
      </c>
      <c r="AO89" s="155">
        <f t="shared" si="43"/>
        <v>18891.547500000001</v>
      </c>
      <c r="AP89" s="155">
        <f t="shared" si="31"/>
        <v>18891.547500000001</v>
      </c>
      <c r="AQ89" s="155">
        <f t="shared" si="44"/>
        <v>1889.1547500000001</v>
      </c>
      <c r="AR89" s="157">
        <f t="shared" si="45"/>
        <v>20780.702250000002</v>
      </c>
      <c r="AS89" s="193"/>
    </row>
    <row r="90" spans="1:45" ht="49.5" x14ac:dyDescent="0.25">
      <c r="A90" s="155">
        <f t="shared" si="30"/>
        <v>75</v>
      </c>
      <c r="B90" s="158" t="s">
        <v>346</v>
      </c>
      <c r="C90" s="158" t="s">
        <v>347</v>
      </c>
      <c r="D90" s="67" t="s">
        <v>62</v>
      </c>
      <c r="E90" s="114" t="s">
        <v>509</v>
      </c>
      <c r="F90" s="67" t="s">
        <v>68</v>
      </c>
      <c r="G90" s="67" t="s">
        <v>69</v>
      </c>
      <c r="H90" s="67">
        <v>5.41</v>
      </c>
      <c r="I90" s="67"/>
      <c r="J90" s="157">
        <v>17697</v>
      </c>
      <c r="K90" s="157">
        <f t="shared" si="41"/>
        <v>95740.77</v>
      </c>
      <c r="L90" s="157">
        <f t="shared" si="35"/>
        <v>0</v>
      </c>
      <c r="M90" s="164">
        <v>9</v>
      </c>
      <c r="N90" s="164"/>
      <c r="O90" s="157"/>
      <c r="P90" s="164">
        <f t="shared" si="36"/>
        <v>9</v>
      </c>
      <c r="Q90" s="165">
        <f t="shared" si="37"/>
        <v>0.5</v>
      </c>
      <c r="R90" s="165">
        <f t="shared" si="47"/>
        <v>0</v>
      </c>
      <c r="S90" s="165">
        <f t="shared" si="47"/>
        <v>0</v>
      </c>
      <c r="T90" s="165">
        <f t="shared" si="38"/>
        <v>0.5</v>
      </c>
      <c r="U90" s="157">
        <f t="shared" si="39"/>
        <v>47870.385000000009</v>
      </c>
      <c r="V90" s="157">
        <f t="shared" si="33"/>
        <v>0</v>
      </c>
      <c r="W90" s="157">
        <f t="shared" si="34"/>
        <v>0</v>
      </c>
      <c r="X90" s="157">
        <f t="shared" si="40"/>
        <v>47870.385000000009</v>
      </c>
      <c r="Y90" s="155">
        <f>'Свод с 01,09,2020 (2)'!Y90-'РБ с 01,09,2020 (3)'!X90</f>
        <v>11967.596250000002</v>
      </c>
      <c r="Z90" s="157"/>
      <c r="AA90" s="157"/>
      <c r="AB90" s="155"/>
      <c r="AC90" s="155"/>
      <c r="AD90" s="155"/>
      <c r="AE90" s="155"/>
      <c r="AF90" s="159"/>
      <c r="AG90" s="155"/>
      <c r="AH90" s="160"/>
      <c r="AI90" s="155"/>
      <c r="AJ90" s="155"/>
      <c r="AK90" s="160"/>
      <c r="AL90" s="157"/>
      <c r="AM90" s="155">
        <f t="shared" si="42"/>
        <v>0</v>
      </c>
      <c r="AN90" s="155">
        <f t="shared" si="46"/>
        <v>0</v>
      </c>
      <c r="AO90" s="155">
        <f t="shared" si="43"/>
        <v>11967.596250000002</v>
      </c>
      <c r="AP90" s="155">
        <f t="shared" si="31"/>
        <v>11967.596250000002</v>
      </c>
      <c r="AQ90" s="155"/>
      <c r="AR90" s="157">
        <f t="shared" si="45"/>
        <v>11967.596250000002</v>
      </c>
      <c r="AS90" s="193"/>
    </row>
    <row r="91" spans="1:45" ht="33" x14ac:dyDescent="0.25">
      <c r="A91" s="155">
        <f t="shared" si="30"/>
        <v>76</v>
      </c>
      <c r="B91" s="163" t="s">
        <v>171</v>
      </c>
      <c r="C91" s="163" t="s">
        <v>349</v>
      </c>
      <c r="D91" s="67" t="s">
        <v>62</v>
      </c>
      <c r="E91" s="67" t="s">
        <v>619</v>
      </c>
      <c r="F91" s="67" t="s">
        <v>654</v>
      </c>
      <c r="G91" s="67" t="s">
        <v>69</v>
      </c>
      <c r="H91" s="67">
        <v>5.24</v>
      </c>
      <c r="I91" s="67"/>
      <c r="J91" s="157">
        <v>17697</v>
      </c>
      <c r="K91" s="157">
        <f t="shared" si="41"/>
        <v>92732.28</v>
      </c>
      <c r="L91" s="157">
        <f t="shared" si="35"/>
        <v>0</v>
      </c>
      <c r="M91" s="164">
        <v>12</v>
      </c>
      <c r="N91" s="164"/>
      <c r="O91" s="157"/>
      <c r="P91" s="164">
        <f t="shared" si="36"/>
        <v>12</v>
      </c>
      <c r="Q91" s="165">
        <f t="shared" si="37"/>
        <v>0.66666666666666663</v>
      </c>
      <c r="R91" s="165">
        <f t="shared" si="47"/>
        <v>0</v>
      </c>
      <c r="S91" s="165">
        <f t="shared" si="47"/>
        <v>0</v>
      </c>
      <c r="T91" s="165">
        <f t="shared" si="38"/>
        <v>0.66666666666666663</v>
      </c>
      <c r="U91" s="157">
        <f t="shared" si="39"/>
        <v>61821.52</v>
      </c>
      <c r="V91" s="157">
        <f t="shared" si="33"/>
        <v>0</v>
      </c>
      <c r="W91" s="157">
        <f t="shared" si="34"/>
        <v>0</v>
      </c>
      <c r="X91" s="157">
        <f t="shared" si="40"/>
        <v>61821.52</v>
      </c>
      <c r="Y91" s="155">
        <f>'Свод с 01,09,2020 (2)'!Y91-'РБ с 01,09,2020 (3)'!X91</f>
        <v>15455.379999999997</v>
      </c>
      <c r="Z91" s="157"/>
      <c r="AA91" s="157"/>
      <c r="AB91" s="155"/>
      <c r="AC91" s="155"/>
      <c r="AD91" s="155"/>
      <c r="AE91" s="160"/>
      <c r="AF91" s="159"/>
      <c r="AG91" s="155"/>
      <c r="AH91" s="160"/>
      <c r="AI91" s="155"/>
      <c r="AJ91" s="155"/>
      <c r="AK91" s="160"/>
      <c r="AL91" s="157"/>
      <c r="AM91" s="155">
        <f t="shared" si="42"/>
        <v>0</v>
      </c>
      <c r="AN91" s="155">
        <f t="shared" si="46"/>
        <v>0</v>
      </c>
      <c r="AO91" s="155">
        <f t="shared" si="43"/>
        <v>15455.379999999997</v>
      </c>
      <c r="AP91" s="155">
        <f t="shared" si="31"/>
        <v>15455.379999999997</v>
      </c>
      <c r="AQ91" s="155">
        <f t="shared" si="44"/>
        <v>1545.5379999999998</v>
      </c>
      <c r="AR91" s="157">
        <f t="shared" si="45"/>
        <v>17000.917999999998</v>
      </c>
      <c r="AS91" s="193"/>
    </row>
    <row r="92" spans="1:45" ht="33" x14ac:dyDescent="0.25">
      <c r="A92" s="155">
        <f t="shared" si="30"/>
        <v>77</v>
      </c>
      <c r="B92" s="158" t="s">
        <v>351</v>
      </c>
      <c r="C92" s="163" t="s">
        <v>352</v>
      </c>
      <c r="D92" s="67" t="s">
        <v>62</v>
      </c>
      <c r="E92" s="67" t="s">
        <v>601</v>
      </c>
      <c r="F92" s="114" t="s">
        <v>63</v>
      </c>
      <c r="G92" s="67" t="s">
        <v>64</v>
      </c>
      <c r="H92" s="67">
        <v>4.95</v>
      </c>
      <c r="I92" s="67"/>
      <c r="J92" s="157">
        <v>17697</v>
      </c>
      <c r="K92" s="157">
        <f t="shared" si="41"/>
        <v>87600.150000000009</v>
      </c>
      <c r="L92" s="157">
        <f t="shared" si="35"/>
        <v>0</v>
      </c>
      <c r="M92" s="159">
        <v>17</v>
      </c>
      <c r="N92" s="159"/>
      <c r="O92" s="157"/>
      <c r="P92" s="164">
        <f t="shared" si="36"/>
        <v>17</v>
      </c>
      <c r="Q92" s="165">
        <f t="shared" si="37"/>
        <v>0.94444444444444442</v>
      </c>
      <c r="R92" s="165">
        <f t="shared" si="47"/>
        <v>0</v>
      </c>
      <c r="S92" s="165">
        <f t="shared" si="47"/>
        <v>0</v>
      </c>
      <c r="T92" s="165">
        <f t="shared" si="38"/>
        <v>0.94444444444444442</v>
      </c>
      <c r="U92" s="157">
        <f t="shared" si="39"/>
        <v>82733.475000000006</v>
      </c>
      <c r="V92" s="157">
        <f t="shared" si="33"/>
        <v>0</v>
      </c>
      <c r="W92" s="157">
        <f t="shared" si="34"/>
        <v>0</v>
      </c>
      <c r="X92" s="157">
        <f t="shared" si="40"/>
        <v>82733.475000000006</v>
      </c>
      <c r="Y92" s="155">
        <f>'Свод с 01,09,2020 (2)'!Y92-'РБ с 01,09,2020 (3)'!X92</f>
        <v>20683.368749999994</v>
      </c>
      <c r="Z92" s="157"/>
      <c r="AA92" s="155">
        <f t="shared" ref="AA92" si="48">Y92*0.3</f>
        <v>6205.0106249999981</v>
      </c>
      <c r="AB92" s="155"/>
      <c r="AC92" s="155"/>
      <c r="AD92" s="155"/>
      <c r="AE92" s="160"/>
      <c r="AF92" s="159"/>
      <c r="AG92" s="155"/>
      <c r="AH92" s="160"/>
      <c r="AI92" s="155"/>
      <c r="AJ92" s="155"/>
      <c r="AK92" s="160"/>
      <c r="AL92" s="157"/>
      <c r="AM92" s="155">
        <f t="shared" si="42"/>
        <v>0</v>
      </c>
      <c r="AN92" s="155">
        <f t="shared" si="46"/>
        <v>6205.0106249999981</v>
      </c>
      <c r="AO92" s="155">
        <f t="shared" si="43"/>
        <v>20683.368749999994</v>
      </c>
      <c r="AP92" s="155">
        <f t="shared" si="31"/>
        <v>26888.379374999993</v>
      </c>
      <c r="AQ92" s="155">
        <f t="shared" si="44"/>
        <v>2068.3368749999995</v>
      </c>
      <c r="AR92" s="157">
        <f t="shared" si="45"/>
        <v>28956.716249999994</v>
      </c>
      <c r="AS92" s="193"/>
    </row>
    <row r="93" spans="1:45" ht="33" x14ac:dyDescent="0.25">
      <c r="A93" s="155">
        <f t="shared" si="30"/>
        <v>78</v>
      </c>
      <c r="B93" s="163" t="s">
        <v>148</v>
      </c>
      <c r="C93" s="163" t="s">
        <v>354</v>
      </c>
      <c r="D93" s="67" t="s">
        <v>62</v>
      </c>
      <c r="E93" s="67" t="s">
        <v>620</v>
      </c>
      <c r="F93" s="67" t="s">
        <v>157</v>
      </c>
      <c r="G93" s="67" t="s">
        <v>69</v>
      </c>
      <c r="H93" s="67">
        <v>5.08</v>
      </c>
      <c r="I93" s="67"/>
      <c r="J93" s="157">
        <v>17697</v>
      </c>
      <c r="K93" s="157">
        <f t="shared" si="41"/>
        <v>89900.76</v>
      </c>
      <c r="L93" s="157">
        <f t="shared" si="35"/>
        <v>0</v>
      </c>
      <c r="M93" s="164">
        <v>16</v>
      </c>
      <c r="N93" s="164"/>
      <c r="O93" s="157"/>
      <c r="P93" s="164">
        <f t="shared" si="36"/>
        <v>16</v>
      </c>
      <c r="Q93" s="165">
        <f t="shared" si="37"/>
        <v>0.88888888888888884</v>
      </c>
      <c r="R93" s="165">
        <f t="shared" si="47"/>
        <v>0</v>
      </c>
      <c r="S93" s="165">
        <f t="shared" si="47"/>
        <v>0</v>
      </c>
      <c r="T93" s="165">
        <f t="shared" si="38"/>
        <v>0.88888888888888884</v>
      </c>
      <c r="U93" s="157">
        <f t="shared" si="39"/>
        <v>79911.786666666667</v>
      </c>
      <c r="V93" s="157">
        <f t="shared" si="33"/>
        <v>0</v>
      </c>
      <c r="W93" s="157">
        <f t="shared" si="34"/>
        <v>0</v>
      </c>
      <c r="X93" s="157">
        <f t="shared" si="40"/>
        <v>79911.786666666667</v>
      </c>
      <c r="Y93" s="155">
        <f>'Свод с 01,09,2020 (2)'!Y93-'РБ с 01,09,2020 (3)'!X93</f>
        <v>19977.94666666667</v>
      </c>
      <c r="Z93" s="157"/>
      <c r="AA93" s="157"/>
      <c r="AB93" s="155"/>
      <c r="AC93" s="155"/>
      <c r="AD93" s="155"/>
      <c r="AE93" s="160"/>
      <c r="AF93" s="159"/>
      <c r="AG93" s="155"/>
      <c r="AH93" s="160"/>
      <c r="AI93" s="155"/>
      <c r="AJ93" s="155"/>
      <c r="AK93" s="160"/>
      <c r="AL93" s="157"/>
      <c r="AM93" s="155">
        <f t="shared" si="42"/>
        <v>0</v>
      </c>
      <c r="AN93" s="155">
        <f t="shared" si="46"/>
        <v>0</v>
      </c>
      <c r="AO93" s="155">
        <f t="shared" si="43"/>
        <v>19977.94666666667</v>
      </c>
      <c r="AP93" s="155">
        <f t="shared" si="31"/>
        <v>19977.94666666667</v>
      </c>
      <c r="AQ93" s="155">
        <f t="shared" si="44"/>
        <v>1997.7946666666671</v>
      </c>
      <c r="AR93" s="157">
        <f t="shared" si="45"/>
        <v>21975.741333333339</v>
      </c>
      <c r="AS93" s="193"/>
    </row>
    <row r="94" spans="1:45" ht="33" x14ac:dyDescent="0.25">
      <c r="A94" s="155">
        <f t="shared" si="30"/>
        <v>79</v>
      </c>
      <c r="B94" s="158" t="s">
        <v>74</v>
      </c>
      <c r="C94" s="163" t="s">
        <v>704</v>
      </c>
      <c r="D94" s="67" t="s">
        <v>62</v>
      </c>
      <c r="E94" s="67" t="s">
        <v>677</v>
      </c>
      <c r="F94" s="67" t="s">
        <v>110</v>
      </c>
      <c r="G94" s="67" t="s">
        <v>92</v>
      </c>
      <c r="H94" s="67">
        <v>4.7300000000000004</v>
      </c>
      <c r="I94" s="67"/>
      <c r="J94" s="157">
        <v>17697</v>
      </c>
      <c r="K94" s="157">
        <f t="shared" si="41"/>
        <v>83706.810000000012</v>
      </c>
      <c r="L94" s="157">
        <f t="shared" si="35"/>
        <v>0</v>
      </c>
      <c r="M94" s="159">
        <v>24</v>
      </c>
      <c r="N94" s="159"/>
      <c r="O94" s="157"/>
      <c r="P94" s="164">
        <f t="shared" si="36"/>
        <v>24</v>
      </c>
      <c r="Q94" s="165">
        <f t="shared" si="37"/>
        <v>1.3333333333333333</v>
      </c>
      <c r="R94" s="165">
        <f t="shared" si="47"/>
        <v>0</v>
      </c>
      <c r="S94" s="165">
        <f t="shared" si="47"/>
        <v>0</v>
      </c>
      <c r="T94" s="165">
        <f t="shared" si="38"/>
        <v>1.3333333333333333</v>
      </c>
      <c r="U94" s="157">
        <f t="shared" si="39"/>
        <v>111609.08000000002</v>
      </c>
      <c r="V94" s="157">
        <f t="shared" si="33"/>
        <v>0</v>
      </c>
      <c r="W94" s="157">
        <f t="shared" si="34"/>
        <v>0</v>
      </c>
      <c r="X94" s="157">
        <f t="shared" si="40"/>
        <v>111609.08000000002</v>
      </c>
      <c r="Y94" s="155">
        <f>'Свод с 01,09,2020 (2)'!Y94-'РБ с 01,09,2020 (3)'!X94</f>
        <v>27902.270000000019</v>
      </c>
      <c r="Z94" s="157"/>
      <c r="AA94" s="155"/>
      <c r="AB94" s="155"/>
      <c r="AC94" s="155"/>
      <c r="AD94" s="155"/>
      <c r="AE94" s="160"/>
      <c r="AF94" s="159"/>
      <c r="AG94" s="155"/>
      <c r="AH94" s="160"/>
      <c r="AI94" s="155"/>
      <c r="AJ94" s="155"/>
      <c r="AK94" s="160"/>
      <c r="AL94" s="157"/>
      <c r="AM94" s="155">
        <f t="shared" si="42"/>
        <v>0</v>
      </c>
      <c r="AN94" s="155">
        <f t="shared" si="46"/>
        <v>0</v>
      </c>
      <c r="AO94" s="155">
        <f t="shared" si="43"/>
        <v>27902.270000000019</v>
      </c>
      <c r="AP94" s="155">
        <f t="shared" si="31"/>
        <v>27902.270000000019</v>
      </c>
      <c r="AQ94" s="155">
        <f t="shared" si="44"/>
        <v>2790.2270000000021</v>
      </c>
      <c r="AR94" s="157">
        <f t="shared" si="45"/>
        <v>30692.497000000021</v>
      </c>
      <c r="AS94" s="193"/>
    </row>
    <row r="95" spans="1:45" ht="33" x14ac:dyDescent="0.25">
      <c r="A95" s="155">
        <f t="shared" si="30"/>
        <v>80</v>
      </c>
      <c r="B95" s="163" t="s">
        <v>358</v>
      </c>
      <c r="C95" s="163" t="s">
        <v>359</v>
      </c>
      <c r="D95" s="67" t="s">
        <v>127</v>
      </c>
      <c r="E95" s="67" t="s">
        <v>621</v>
      </c>
      <c r="F95" s="114" t="s">
        <v>665</v>
      </c>
      <c r="G95" s="67" t="s">
        <v>129</v>
      </c>
      <c r="H95" s="67">
        <v>4.3899999999999997</v>
      </c>
      <c r="I95" s="67"/>
      <c r="J95" s="157">
        <v>17697</v>
      </c>
      <c r="K95" s="157">
        <f t="shared" si="41"/>
        <v>77689.829999999987</v>
      </c>
      <c r="L95" s="157">
        <f t="shared" si="35"/>
        <v>0</v>
      </c>
      <c r="M95" s="164">
        <v>22</v>
      </c>
      <c r="N95" s="164"/>
      <c r="O95" s="157"/>
      <c r="P95" s="164">
        <f t="shared" si="36"/>
        <v>22</v>
      </c>
      <c r="Q95" s="165">
        <f t="shared" si="37"/>
        <v>1.2222222222222223</v>
      </c>
      <c r="R95" s="165">
        <f t="shared" si="47"/>
        <v>0</v>
      </c>
      <c r="S95" s="165">
        <f t="shared" si="47"/>
        <v>0</v>
      </c>
      <c r="T95" s="165">
        <f t="shared" si="38"/>
        <v>1.2222222222222223</v>
      </c>
      <c r="U95" s="157">
        <f t="shared" si="39"/>
        <v>94954.236666666635</v>
      </c>
      <c r="V95" s="157">
        <f t="shared" si="33"/>
        <v>0</v>
      </c>
      <c r="W95" s="157">
        <f t="shared" si="34"/>
        <v>0</v>
      </c>
      <c r="X95" s="157">
        <f t="shared" si="40"/>
        <v>94954.236666666635</v>
      </c>
      <c r="Y95" s="155">
        <f>'Свод с 01,09,2020 (2)'!Y95-'РБ с 01,09,2020 (3)'!X95</f>
        <v>23738.559166666659</v>
      </c>
      <c r="Z95" s="157"/>
      <c r="AA95" s="157"/>
      <c r="AB95" s="155"/>
      <c r="AC95" s="155"/>
      <c r="AD95" s="155"/>
      <c r="AE95" s="160"/>
      <c r="AF95" s="159"/>
      <c r="AG95" s="155"/>
      <c r="AH95" s="160"/>
      <c r="AI95" s="155"/>
      <c r="AJ95" s="155"/>
      <c r="AK95" s="160"/>
      <c r="AL95" s="157"/>
      <c r="AM95" s="155">
        <f t="shared" si="42"/>
        <v>0</v>
      </c>
      <c r="AN95" s="155">
        <f t="shared" si="46"/>
        <v>0</v>
      </c>
      <c r="AO95" s="155">
        <f t="shared" si="43"/>
        <v>23738.559166666659</v>
      </c>
      <c r="AP95" s="155">
        <f t="shared" si="31"/>
        <v>23738.559166666659</v>
      </c>
      <c r="AQ95" s="155">
        <f t="shared" si="44"/>
        <v>2373.855916666666</v>
      </c>
      <c r="AR95" s="157">
        <f t="shared" si="45"/>
        <v>26112.415083333326</v>
      </c>
      <c r="AS95" s="193"/>
    </row>
    <row r="96" spans="1:45" ht="49.5" x14ac:dyDescent="0.25">
      <c r="A96" s="155">
        <f t="shared" si="30"/>
        <v>81</v>
      </c>
      <c r="B96" s="163" t="s">
        <v>116</v>
      </c>
      <c r="C96" s="163" t="s">
        <v>362</v>
      </c>
      <c r="D96" s="67" t="s">
        <v>62</v>
      </c>
      <c r="E96" s="67" t="s">
        <v>622</v>
      </c>
      <c r="F96" s="67" t="s">
        <v>529</v>
      </c>
      <c r="G96" s="67" t="s">
        <v>570</v>
      </c>
      <c r="H96" s="67">
        <v>5.41</v>
      </c>
      <c r="I96" s="67">
        <v>4.75</v>
      </c>
      <c r="J96" s="157">
        <v>17697</v>
      </c>
      <c r="K96" s="157">
        <f t="shared" si="41"/>
        <v>95740.77</v>
      </c>
      <c r="L96" s="157">
        <f t="shared" si="35"/>
        <v>84060.75</v>
      </c>
      <c r="M96" s="164">
        <v>10.5</v>
      </c>
      <c r="N96" s="164"/>
      <c r="O96" s="157"/>
      <c r="P96" s="164">
        <f t="shared" si="36"/>
        <v>10.5</v>
      </c>
      <c r="Q96" s="165">
        <f t="shared" si="37"/>
        <v>0.58333333333333337</v>
      </c>
      <c r="R96" s="165">
        <f t="shared" si="47"/>
        <v>0</v>
      </c>
      <c r="S96" s="165">
        <f t="shared" si="47"/>
        <v>0</v>
      </c>
      <c r="T96" s="165">
        <f t="shared" si="38"/>
        <v>0.58333333333333337</v>
      </c>
      <c r="U96" s="157">
        <f t="shared" si="39"/>
        <v>55848.782500000008</v>
      </c>
      <c r="V96" s="157">
        <f t="shared" si="33"/>
        <v>0</v>
      </c>
      <c r="W96" s="157">
        <f t="shared" si="34"/>
        <v>0</v>
      </c>
      <c r="X96" s="157">
        <f t="shared" si="40"/>
        <v>55848.782500000008</v>
      </c>
      <c r="Y96" s="155">
        <f>'Свод с 01,09,2020 (2)'!Y96-'РБ с 01,09,2020 (3)'!X96</f>
        <v>13962.195625</v>
      </c>
      <c r="Z96" s="157"/>
      <c r="AA96" s="157"/>
      <c r="AB96" s="155"/>
      <c r="AC96" s="155"/>
      <c r="AD96" s="155"/>
      <c r="AE96" s="160"/>
      <c r="AF96" s="159"/>
      <c r="AG96" s="155"/>
      <c r="AH96" s="160"/>
      <c r="AI96" s="155"/>
      <c r="AJ96" s="155"/>
      <c r="AK96" s="160"/>
      <c r="AL96" s="157"/>
      <c r="AM96" s="155">
        <f t="shared" si="42"/>
        <v>0</v>
      </c>
      <c r="AN96" s="155">
        <f t="shared" si="46"/>
        <v>0</v>
      </c>
      <c r="AO96" s="155">
        <f t="shared" si="43"/>
        <v>13962.195625</v>
      </c>
      <c r="AP96" s="155">
        <f t="shared" si="31"/>
        <v>13962.195625</v>
      </c>
      <c r="AQ96" s="155">
        <f t="shared" si="44"/>
        <v>1396.2195625000002</v>
      </c>
      <c r="AR96" s="157">
        <f t="shared" si="45"/>
        <v>15358.415187500001</v>
      </c>
      <c r="AS96" s="193"/>
    </row>
    <row r="97" spans="1:45" ht="49.5" x14ac:dyDescent="0.25">
      <c r="A97" s="155">
        <f t="shared" si="30"/>
        <v>82</v>
      </c>
      <c r="B97" s="163" t="s">
        <v>364</v>
      </c>
      <c r="C97" s="163" t="s">
        <v>365</v>
      </c>
      <c r="D97" s="67" t="s">
        <v>62</v>
      </c>
      <c r="E97" s="67" t="s">
        <v>623</v>
      </c>
      <c r="F97" s="114" t="s">
        <v>530</v>
      </c>
      <c r="G97" s="67" t="s">
        <v>570</v>
      </c>
      <c r="H97" s="67">
        <v>5.41</v>
      </c>
      <c r="I97" s="67">
        <v>4.75</v>
      </c>
      <c r="J97" s="157">
        <v>17697</v>
      </c>
      <c r="K97" s="157">
        <f t="shared" si="41"/>
        <v>95740.77</v>
      </c>
      <c r="L97" s="157">
        <f t="shared" si="35"/>
        <v>84060.75</v>
      </c>
      <c r="M97" s="164">
        <v>21</v>
      </c>
      <c r="N97" s="164"/>
      <c r="O97" s="164">
        <v>2.5</v>
      </c>
      <c r="P97" s="164">
        <f t="shared" si="36"/>
        <v>23.5</v>
      </c>
      <c r="Q97" s="165">
        <f>M97/18</f>
        <v>1.1666666666666667</v>
      </c>
      <c r="R97" s="165">
        <f t="shared" si="47"/>
        <v>0</v>
      </c>
      <c r="S97" s="165">
        <f t="shared" si="47"/>
        <v>0.10416666666666667</v>
      </c>
      <c r="T97" s="165">
        <f t="shared" si="38"/>
        <v>1.2708333333333335</v>
      </c>
      <c r="U97" s="157">
        <f t="shared" si="39"/>
        <v>111697.56500000002</v>
      </c>
      <c r="V97" s="157">
        <f t="shared" si="33"/>
        <v>0</v>
      </c>
      <c r="W97" s="157">
        <f t="shared" si="34"/>
        <v>8756.328125</v>
      </c>
      <c r="X97" s="157">
        <f t="shared" si="40"/>
        <v>120453.89312500002</v>
      </c>
      <c r="Y97" s="155">
        <f>'Свод с 01,09,2020 (2)'!Y97-'РБ с 01,09,2020 (3)'!X97</f>
        <v>30113.473281250001</v>
      </c>
      <c r="Z97" s="157"/>
      <c r="AA97" s="157"/>
      <c r="AB97" s="155"/>
      <c r="AC97" s="155"/>
      <c r="AD97" s="155"/>
      <c r="AE97" s="160"/>
      <c r="AF97" s="159"/>
      <c r="AG97" s="155"/>
      <c r="AH97" s="160"/>
      <c r="AI97" s="155"/>
      <c r="AJ97" s="155"/>
      <c r="AK97" s="160"/>
      <c r="AL97" s="157"/>
      <c r="AM97" s="155">
        <f t="shared" si="42"/>
        <v>0</v>
      </c>
      <c r="AN97" s="155">
        <f t="shared" si="46"/>
        <v>0</v>
      </c>
      <c r="AO97" s="155">
        <f t="shared" si="43"/>
        <v>30113.473281250001</v>
      </c>
      <c r="AP97" s="155">
        <f t="shared" si="31"/>
        <v>30113.473281250001</v>
      </c>
      <c r="AQ97" s="155">
        <f t="shared" si="44"/>
        <v>3011.3473281250003</v>
      </c>
      <c r="AR97" s="157">
        <f t="shared" si="45"/>
        <v>33124.820609374998</v>
      </c>
      <c r="AS97" s="193"/>
    </row>
    <row r="98" spans="1:45" ht="49.5" x14ac:dyDescent="0.25">
      <c r="A98" s="155">
        <f t="shared" si="30"/>
        <v>83</v>
      </c>
      <c r="B98" s="163" t="s">
        <v>368</v>
      </c>
      <c r="C98" s="163" t="s">
        <v>369</v>
      </c>
      <c r="D98" s="67" t="s">
        <v>62</v>
      </c>
      <c r="E98" s="67" t="s">
        <v>624</v>
      </c>
      <c r="F98" s="67" t="s">
        <v>655</v>
      </c>
      <c r="G98" s="67" t="s">
        <v>572</v>
      </c>
      <c r="H98" s="67">
        <v>4.66</v>
      </c>
      <c r="I98" s="67">
        <v>4.62</v>
      </c>
      <c r="J98" s="157">
        <v>17697</v>
      </c>
      <c r="K98" s="157">
        <f t="shared" si="41"/>
        <v>82468.02</v>
      </c>
      <c r="L98" s="157">
        <f t="shared" si="35"/>
        <v>81760.14</v>
      </c>
      <c r="M98" s="164">
        <v>6</v>
      </c>
      <c r="N98" s="164"/>
      <c r="O98" s="157"/>
      <c r="P98" s="164">
        <f t="shared" si="36"/>
        <v>6</v>
      </c>
      <c r="Q98" s="165">
        <f t="shared" si="37"/>
        <v>0.33333333333333331</v>
      </c>
      <c r="R98" s="165">
        <f t="shared" si="47"/>
        <v>0</v>
      </c>
      <c r="S98" s="165">
        <f t="shared" si="47"/>
        <v>0</v>
      </c>
      <c r="T98" s="165">
        <f t="shared" si="38"/>
        <v>0.33333333333333331</v>
      </c>
      <c r="U98" s="157">
        <f t="shared" si="39"/>
        <v>27489.340000000004</v>
      </c>
      <c r="V98" s="157">
        <f t="shared" si="33"/>
        <v>0</v>
      </c>
      <c r="W98" s="157">
        <f t="shared" si="34"/>
        <v>0</v>
      </c>
      <c r="X98" s="157">
        <f t="shared" si="40"/>
        <v>27489.340000000004</v>
      </c>
      <c r="Y98" s="155">
        <f>'Свод с 01,09,2020 (2)'!Y98-'РБ с 01,09,2020 (3)'!X98</f>
        <v>6872.3349999999991</v>
      </c>
      <c r="Z98" s="157"/>
      <c r="AA98" s="157"/>
      <c r="AB98" s="155"/>
      <c r="AC98" s="155"/>
      <c r="AD98" s="155"/>
      <c r="AE98" s="160"/>
      <c r="AF98" s="159"/>
      <c r="AG98" s="155"/>
      <c r="AH98" s="160"/>
      <c r="AI98" s="155"/>
      <c r="AJ98" s="155"/>
      <c r="AK98" s="160"/>
      <c r="AL98" s="157"/>
      <c r="AM98" s="155">
        <f t="shared" si="42"/>
        <v>0</v>
      </c>
      <c r="AN98" s="155">
        <f t="shared" si="46"/>
        <v>0</v>
      </c>
      <c r="AO98" s="155">
        <f t="shared" si="43"/>
        <v>6872.3349999999991</v>
      </c>
      <c r="AP98" s="155">
        <f t="shared" si="31"/>
        <v>6872.3349999999991</v>
      </c>
      <c r="AQ98" s="155">
        <f t="shared" si="44"/>
        <v>687.23349999999994</v>
      </c>
      <c r="AR98" s="157">
        <f t="shared" si="45"/>
        <v>7559.5684999999994</v>
      </c>
      <c r="AS98" s="193"/>
    </row>
    <row r="99" spans="1:45" ht="49.5" x14ac:dyDescent="0.25">
      <c r="A99" s="155">
        <f t="shared" si="30"/>
        <v>84</v>
      </c>
      <c r="B99" s="163" t="s">
        <v>372</v>
      </c>
      <c r="C99" s="163" t="s">
        <v>373</v>
      </c>
      <c r="D99" s="67" t="s">
        <v>62</v>
      </c>
      <c r="E99" s="67" t="s">
        <v>656</v>
      </c>
      <c r="F99" s="67" t="s">
        <v>657</v>
      </c>
      <c r="G99" s="67" t="s">
        <v>567</v>
      </c>
      <c r="H99" s="67">
        <v>4.1900000000000004</v>
      </c>
      <c r="I99" s="67">
        <v>4.49</v>
      </c>
      <c r="J99" s="157">
        <v>17697</v>
      </c>
      <c r="K99" s="157">
        <f t="shared" si="41"/>
        <v>74150.430000000008</v>
      </c>
      <c r="L99" s="157">
        <f t="shared" si="35"/>
        <v>79459.53</v>
      </c>
      <c r="M99" s="164">
        <v>6.5</v>
      </c>
      <c r="N99" s="164"/>
      <c r="O99" s="157"/>
      <c r="P99" s="164">
        <f t="shared" si="36"/>
        <v>6.5</v>
      </c>
      <c r="Q99" s="165">
        <f t="shared" si="37"/>
        <v>0.3611111111111111</v>
      </c>
      <c r="R99" s="165">
        <f t="shared" si="47"/>
        <v>0</v>
      </c>
      <c r="S99" s="165">
        <f t="shared" si="47"/>
        <v>0</v>
      </c>
      <c r="T99" s="165">
        <f t="shared" si="38"/>
        <v>0.3611111111111111</v>
      </c>
      <c r="U99" s="157">
        <f t="shared" si="39"/>
        <v>26776.544166666674</v>
      </c>
      <c r="V99" s="157">
        <f t="shared" si="33"/>
        <v>0</v>
      </c>
      <c r="W99" s="157">
        <f t="shared" si="34"/>
        <v>0</v>
      </c>
      <c r="X99" s="157">
        <f t="shared" si="40"/>
        <v>26776.544166666674</v>
      </c>
      <c r="Y99" s="155">
        <f>'Свод с 01,09,2020 (2)'!Y99-'РБ с 01,09,2020 (3)'!X99</f>
        <v>6694.1360416666721</v>
      </c>
      <c r="Z99" s="157"/>
      <c r="AA99" s="157"/>
      <c r="AB99" s="155"/>
      <c r="AC99" s="155"/>
      <c r="AD99" s="155"/>
      <c r="AE99" s="160"/>
      <c r="AF99" s="159"/>
      <c r="AG99" s="155"/>
      <c r="AH99" s="160"/>
      <c r="AI99" s="155"/>
      <c r="AJ99" s="155"/>
      <c r="AK99" s="160"/>
      <c r="AL99" s="157"/>
      <c r="AM99" s="155">
        <f t="shared" si="42"/>
        <v>0</v>
      </c>
      <c r="AN99" s="155">
        <f t="shared" si="46"/>
        <v>0</v>
      </c>
      <c r="AO99" s="155">
        <f t="shared" si="43"/>
        <v>6694.1360416666721</v>
      </c>
      <c r="AP99" s="155">
        <f t="shared" si="31"/>
        <v>6694.1360416666721</v>
      </c>
      <c r="AQ99" s="155">
        <f t="shared" si="44"/>
        <v>669.41360416666726</v>
      </c>
      <c r="AR99" s="157">
        <f t="shared" si="45"/>
        <v>7363.5496458333391</v>
      </c>
      <c r="AS99" s="193"/>
    </row>
    <row r="100" spans="1:45" ht="33" x14ac:dyDescent="0.25">
      <c r="A100" s="155">
        <f t="shared" si="30"/>
        <v>85</v>
      </c>
      <c r="B100" s="163" t="s">
        <v>304</v>
      </c>
      <c r="C100" s="163" t="s">
        <v>376</v>
      </c>
      <c r="D100" s="67" t="s">
        <v>127</v>
      </c>
      <c r="E100" s="67" t="s">
        <v>625</v>
      </c>
      <c r="F100" s="67" t="s">
        <v>110</v>
      </c>
      <c r="G100" s="67" t="s">
        <v>133</v>
      </c>
      <c r="H100" s="67"/>
      <c r="I100" s="67">
        <v>3.45</v>
      </c>
      <c r="J100" s="157">
        <v>17697</v>
      </c>
      <c r="K100" s="157">
        <f t="shared" si="41"/>
        <v>0</v>
      </c>
      <c r="L100" s="157">
        <f t="shared" si="35"/>
        <v>61054.65</v>
      </c>
      <c r="M100" s="164"/>
      <c r="N100" s="164">
        <v>15.5</v>
      </c>
      <c r="O100" s="157"/>
      <c r="P100" s="164">
        <f t="shared" si="36"/>
        <v>15.5</v>
      </c>
      <c r="Q100" s="165">
        <f t="shared" si="37"/>
        <v>0</v>
      </c>
      <c r="R100" s="165">
        <f t="shared" si="47"/>
        <v>0.64583333333333337</v>
      </c>
      <c r="S100" s="165">
        <f t="shared" si="47"/>
        <v>0</v>
      </c>
      <c r="T100" s="165">
        <f t="shared" si="38"/>
        <v>0.64583333333333337</v>
      </c>
      <c r="U100" s="157">
        <f t="shared" si="39"/>
        <v>0</v>
      </c>
      <c r="V100" s="157">
        <f t="shared" si="33"/>
        <v>39431.128124999996</v>
      </c>
      <c r="W100" s="157">
        <f t="shared" si="34"/>
        <v>0</v>
      </c>
      <c r="X100" s="157">
        <f t="shared" si="40"/>
        <v>39431.128124999996</v>
      </c>
      <c r="Y100" s="155">
        <f>'Свод с 01,09,2020 (2)'!Y100-'РБ с 01,09,2020 (3)'!X100</f>
        <v>9857.7820312499971</v>
      </c>
      <c r="Z100" s="157"/>
      <c r="AA100" s="157"/>
      <c r="AB100" s="155"/>
      <c r="AC100" s="155"/>
      <c r="AD100" s="155"/>
      <c r="AE100" s="160"/>
      <c r="AF100" s="159"/>
      <c r="AG100" s="155"/>
      <c r="AH100" s="160"/>
      <c r="AI100" s="155"/>
      <c r="AJ100" s="155"/>
      <c r="AK100" s="160"/>
      <c r="AL100" s="157"/>
      <c r="AM100" s="155">
        <f t="shared" si="42"/>
        <v>0</v>
      </c>
      <c r="AN100" s="155">
        <f t="shared" si="46"/>
        <v>0</v>
      </c>
      <c r="AO100" s="155">
        <f t="shared" si="43"/>
        <v>9857.7820312499971</v>
      </c>
      <c r="AP100" s="155">
        <f t="shared" si="31"/>
        <v>9857.7820312499971</v>
      </c>
      <c r="AQ100" s="155">
        <f t="shared" si="44"/>
        <v>985.77820312499978</v>
      </c>
      <c r="AR100" s="157">
        <f t="shared" si="45"/>
        <v>10843.560234374996</v>
      </c>
      <c r="AS100" s="193"/>
    </row>
    <row r="101" spans="1:45" ht="33" x14ac:dyDescent="0.25">
      <c r="A101" s="155">
        <f t="shared" si="30"/>
        <v>86</v>
      </c>
      <c r="B101" s="158" t="s">
        <v>304</v>
      </c>
      <c r="C101" s="163" t="s">
        <v>378</v>
      </c>
      <c r="D101" s="67" t="s">
        <v>127</v>
      </c>
      <c r="E101" s="67" t="s">
        <v>626</v>
      </c>
      <c r="F101" s="67" t="s">
        <v>110</v>
      </c>
      <c r="G101" s="67" t="s">
        <v>133</v>
      </c>
      <c r="H101" s="67"/>
      <c r="I101" s="67">
        <v>3.53</v>
      </c>
      <c r="J101" s="157">
        <v>17697</v>
      </c>
      <c r="K101" s="157">
        <f t="shared" si="41"/>
        <v>0</v>
      </c>
      <c r="L101" s="157">
        <f t="shared" si="35"/>
        <v>62470.409999999996</v>
      </c>
      <c r="M101" s="159"/>
      <c r="N101" s="159">
        <v>27.5</v>
      </c>
      <c r="O101" s="157"/>
      <c r="P101" s="164">
        <f t="shared" si="36"/>
        <v>27.5</v>
      </c>
      <c r="Q101" s="165">
        <f t="shared" si="37"/>
        <v>0</v>
      </c>
      <c r="R101" s="165">
        <f t="shared" si="47"/>
        <v>1.1458333333333333</v>
      </c>
      <c r="S101" s="165">
        <f t="shared" si="47"/>
        <v>0</v>
      </c>
      <c r="T101" s="165">
        <f t="shared" si="38"/>
        <v>1.1458333333333333</v>
      </c>
      <c r="U101" s="157">
        <f t="shared" si="39"/>
        <v>0</v>
      </c>
      <c r="V101" s="157">
        <f t="shared" si="33"/>
        <v>71580.678124999991</v>
      </c>
      <c r="W101" s="157">
        <f t="shared" si="34"/>
        <v>0</v>
      </c>
      <c r="X101" s="157">
        <f t="shared" si="40"/>
        <v>71580.678124999991</v>
      </c>
      <c r="Y101" s="155">
        <f>'Свод с 01,09,2020 (2)'!Y101-'РБ с 01,09,2020 (3)'!X101</f>
        <v>17895.169531249994</v>
      </c>
      <c r="Z101" s="157"/>
      <c r="AA101" s="157"/>
      <c r="AB101" s="155"/>
      <c r="AC101" s="155"/>
      <c r="AD101" s="155"/>
      <c r="AE101" s="160"/>
      <c r="AF101" s="159"/>
      <c r="AG101" s="155"/>
      <c r="AH101" s="160"/>
      <c r="AI101" s="155"/>
      <c r="AJ101" s="155"/>
      <c r="AK101" s="160"/>
      <c r="AL101" s="157"/>
      <c r="AM101" s="155">
        <f t="shared" si="42"/>
        <v>0</v>
      </c>
      <c r="AN101" s="155">
        <f t="shared" si="46"/>
        <v>0</v>
      </c>
      <c r="AO101" s="155">
        <f t="shared" si="43"/>
        <v>17895.169531249994</v>
      </c>
      <c r="AP101" s="155">
        <f t="shared" si="31"/>
        <v>17895.169531249994</v>
      </c>
      <c r="AQ101" s="155">
        <f t="shared" si="44"/>
        <v>1789.5169531249994</v>
      </c>
      <c r="AR101" s="157">
        <f t="shared" si="45"/>
        <v>19684.686484374994</v>
      </c>
      <c r="AS101" s="193"/>
    </row>
    <row r="102" spans="1:45" ht="33" x14ac:dyDescent="0.25">
      <c r="A102" s="155">
        <f t="shared" si="30"/>
        <v>87</v>
      </c>
      <c r="B102" s="158" t="s">
        <v>227</v>
      </c>
      <c r="C102" s="163" t="s">
        <v>678</v>
      </c>
      <c r="D102" s="67" t="s">
        <v>62</v>
      </c>
      <c r="E102" s="67" t="s">
        <v>723</v>
      </c>
      <c r="F102" s="67" t="s">
        <v>110</v>
      </c>
      <c r="G102" s="67" t="s">
        <v>92</v>
      </c>
      <c r="H102" s="67">
        <v>4.1399999999999997</v>
      </c>
      <c r="I102" s="67"/>
      <c r="J102" s="157">
        <v>17697</v>
      </c>
      <c r="K102" s="157">
        <f t="shared" si="41"/>
        <v>73265.579999999987</v>
      </c>
      <c r="L102" s="157">
        <f t="shared" si="35"/>
        <v>0</v>
      </c>
      <c r="M102" s="159">
        <v>8</v>
      </c>
      <c r="N102" s="159"/>
      <c r="O102" s="157"/>
      <c r="P102" s="164">
        <f t="shared" si="36"/>
        <v>8</v>
      </c>
      <c r="Q102" s="165">
        <f t="shared" si="37"/>
        <v>0.44444444444444442</v>
      </c>
      <c r="R102" s="165">
        <f t="shared" si="47"/>
        <v>0</v>
      </c>
      <c r="S102" s="165">
        <f t="shared" si="47"/>
        <v>0</v>
      </c>
      <c r="T102" s="165">
        <f t="shared" si="38"/>
        <v>0.44444444444444442</v>
      </c>
      <c r="U102" s="157">
        <f t="shared" si="39"/>
        <v>32562.479999999996</v>
      </c>
      <c r="V102" s="157">
        <f t="shared" si="33"/>
        <v>0</v>
      </c>
      <c r="W102" s="157">
        <f t="shared" si="34"/>
        <v>0</v>
      </c>
      <c r="X102" s="157">
        <f t="shared" si="40"/>
        <v>32562.479999999996</v>
      </c>
      <c r="Y102" s="155">
        <f>'Свод с 01,09,2020 (2)'!Y102-'РБ с 01,09,2020 (3)'!X102</f>
        <v>8140.6199999999953</v>
      </c>
      <c r="Z102" s="157"/>
      <c r="AA102" s="157"/>
      <c r="AB102" s="155"/>
      <c r="AC102" s="155"/>
      <c r="AD102" s="155"/>
      <c r="AE102" s="160"/>
      <c r="AF102" s="159"/>
      <c r="AG102" s="155"/>
      <c r="AH102" s="160"/>
      <c r="AI102" s="155"/>
      <c r="AJ102" s="155"/>
      <c r="AK102" s="160"/>
      <c r="AL102" s="157"/>
      <c r="AM102" s="155">
        <f t="shared" si="42"/>
        <v>0</v>
      </c>
      <c r="AN102" s="155">
        <f t="shared" si="46"/>
        <v>0</v>
      </c>
      <c r="AO102" s="155">
        <f t="shared" si="43"/>
        <v>8140.6199999999953</v>
      </c>
      <c r="AP102" s="155">
        <f t="shared" si="31"/>
        <v>8140.6199999999953</v>
      </c>
      <c r="AQ102" s="155">
        <f t="shared" si="44"/>
        <v>814.06199999999956</v>
      </c>
      <c r="AR102" s="157">
        <f t="shared" si="45"/>
        <v>8954.6819999999952</v>
      </c>
      <c r="AS102" s="193"/>
    </row>
    <row r="103" spans="1:45" ht="49.5" x14ac:dyDescent="0.25">
      <c r="A103" s="155">
        <f t="shared" si="30"/>
        <v>88</v>
      </c>
      <c r="B103" s="163" t="s">
        <v>380</v>
      </c>
      <c r="C103" s="163" t="s">
        <v>381</v>
      </c>
      <c r="D103" s="67" t="s">
        <v>62</v>
      </c>
      <c r="E103" s="67" t="s">
        <v>627</v>
      </c>
      <c r="F103" s="67" t="s">
        <v>68</v>
      </c>
      <c r="G103" s="67" t="s">
        <v>69</v>
      </c>
      <c r="H103" s="67">
        <v>5.41</v>
      </c>
      <c r="I103" s="67"/>
      <c r="J103" s="157">
        <v>17697</v>
      </c>
      <c r="K103" s="157">
        <f t="shared" si="41"/>
        <v>95740.77</v>
      </c>
      <c r="L103" s="157">
        <f t="shared" si="35"/>
        <v>0</v>
      </c>
      <c r="M103" s="164">
        <v>15</v>
      </c>
      <c r="N103" s="164"/>
      <c r="O103" s="157"/>
      <c r="P103" s="164">
        <f t="shared" si="36"/>
        <v>15</v>
      </c>
      <c r="Q103" s="165">
        <f t="shared" si="37"/>
        <v>0.83333333333333337</v>
      </c>
      <c r="R103" s="165">
        <f t="shared" si="47"/>
        <v>0</v>
      </c>
      <c r="S103" s="165">
        <f t="shared" si="47"/>
        <v>0</v>
      </c>
      <c r="T103" s="165">
        <f t="shared" si="38"/>
        <v>0.83333333333333337</v>
      </c>
      <c r="U103" s="157">
        <f t="shared" si="39"/>
        <v>79783.975000000006</v>
      </c>
      <c r="V103" s="157">
        <f t="shared" si="33"/>
        <v>0</v>
      </c>
      <c r="W103" s="157">
        <f t="shared" si="34"/>
        <v>0</v>
      </c>
      <c r="X103" s="157">
        <f t="shared" si="40"/>
        <v>79783.975000000006</v>
      </c>
      <c r="Y103" s="155">
        <f>'Свод с 01,09,2020 (2)'!Y103-'РБ с 01,09,2020 (3)'!X103</f>
        <v>19945.993749999994</v>
      </c>
      <c r="Z103" s="157"/>
      <c r="AA103" s="157"/>
      <c r="AB103" s="155"/>
      <c r="AC103" s="155"/>
      <c r="AD103" s="155"/>
      <c r="AE103" s="160"/>
      <c r="AF103" s="159"/>
      <c r="AG103" s="155"/>
      <c r="AH103" s="160"/>
      <c r="AI103" s="155"/>
      <c r="AJ103" s="155"/>
      <c r="AK103" s="160"/>
      <c r="AL103" s="157"/>
      <c r="AM103" s="155">
        <f t="shared" si="42"/>
        <v>0</v>
      </c>
      <c r="AN103" s="155">
        <f t="shared" si="46"/>
        <v>0</v>
      </c>
      <c r="AO103" s="155">
        <f t="shared" si="43"/>
        <v>19945.993749999994</v>
      </c>
      <c r="AP103" s="155">
        <f t="shared" si="31"/>
        <v>19945.993749999994</v>
      </c>
      <c r="AQ103" s="155">
        <f t="shared" si="44"/>
        <v>1994.5993749999996</v>
      </c>
      <c r="AR103" s="157">
        <f t="shared" si="45"/>
        <v>21940.593124999992</v>
      </c>
      <c r="AS103" s="193"/>
    </row>
    <row r="104" spans="1:45" ht="33" x14ac:dyDescent="0.25">
      <c r="A104" s="155">
        <f t="shared" si="30"/>
        <v>89</v>
      </c>
      <c r="B104" s="163" t="s">
        <v>560</v>
      </c>
      <c r="C104" s="163" t="s">
        <v>561</v>
      </c>
      <c r="D104" s="67" t="s">
        <v>62</v>
      </c>
      <c r="E104" s="67" t="s">
        <v>721</v>
      </c>
      <c r="F104" s="114" t="s">
        <v>563</v>
      </c>
      <c r="G104" s="67" t="s">
        <v>722</v>
      </c>
      <c r="H104" s="114">
        <v>4.38</v>
      </c>
      <c r="I104" s="114"/>
      <c r="J104" s="155">
        <v>17697</v>
      </c>
      <c r="K104" s="157">
        <f t="shared" si="41"/>
        <v>77512.86</v>
      </c>
      <c r="L104" s="155">
        <f t="shared" si="35"/>
        <v>0</v>
      </c>
      <c r="M104" s="159">
        <v>6</v>
      </c>
      <c r="N104" s="164"/>
      <c r="O104" s="157"/>
      <c r="P104" s="164">
        <f t="shared" si="36"/>
        <v>6</v>
      </c>
      <c r="Q104" s="165">
        <f t="shared" si="37"/>
        <v>0.33333333333333331</v>
      </c>
      <c r="R104" s="165">
        <f t="shared" si="47"/>
        <v>0</v>
      </c>
      <c r="S104" s="165">
        <f t="shared" si="47"/>
        <v>0</v>
      </c>
      <c r="T104" s="165">
        <f t="shared" si="38"/>
        <v>0.33333333333333331</v>
      </c>
      <c r="U104" s="157">
        <f t="shared" si="39"/>
        <v>25837.620000000003</v>
      </c>
      <c r="V104" s="157">
        <f t="shared" si="33"/>
        <v>0</v>
      </c>
      <c r="W104" s="157">
        <f t="shared" si="34"/>
        <v>0</v>
      </c>
      <c r="X104" s="157">
        <f t="shared" si="40"/>
        <v>25837.620000000003</v>
      </c>
      <c r="Y104" s="155">
        <f>'Свод с 01,09,2020 (2)'!Y104-'РБ с 01,09,2020 (3)'!X104</f>
        <v>6459.4049999999988</v>
      </c>
      <c r="Z104" s="157"/>
      <c r="AA104" s="157"/>
      <c r="AB104" s="155"/>
      <c r="AC104" s="155"/>
      <c r="AD104" s="155"/>
      <c r="AE104" s="160"/>
      <c r="AF104" s="159"/>
      <c r="AG104" s="155"/>
      <c r="AH104" s="160"/>
      <c r="AI104" s="155"/>
      <c r="AJ104" s="155"/>
      <c r="AK104" s="160"/>
      <c r="AL104" s="157"/>
      <c r="AM104" s="155">
        <f t="shared" si="42"/>
        <v>0</v>
      </c>
      <c r="AN104" s="155">
        <f t="shared" si="46"/>
        <v>0</v>
      </c>
      <c r="AO104" s="155">
        <f t="shared" si="43"/>
        <v>6459.4049999999988</v>
      </c>
      <c r="AP104" s="155">
        <f t="shared" si="31"/>
        <v>6459.4049999999988</v>
      </c>
      <c r="AQ104" s="155"/>
      <c r="AR104" s="157">
        <f t="shared" si="45"/>
        <v>6459.4049999999988</v>
      </c>
      <c r="AS104" s="193"/>
    </row>
    <row r="105" spans="1:45" ht="66" x14ac:dyDescent="0.25">
      <c r="A105" s="155">
        <f t="shared" si="30"/>
        <v>90</v>
      </c>
      <c r="B105" s="163" t="s">
        <v>383</v>
      </c>
      <c r="C105" s="163" t="s">
        <v>384</v>
      </c>
      <c r="D105" s="67" t="s">
        <v>62</v>
      </c>
      <c r="E105" s="67" t="s">
        <v>628</v>
      </c>
      <c r="F105" s="67" t="s">
        <v>110</v>
      </c>
      <c r="G105" s="67" t="s">
        <v>574</v>
      </c>
      <c r="H105" s="67">
        <v>4.1900000000000004</v>
      </c>
      <c r="I105" s="67">
        <v>4</v>
      </c>
      <c r="J105" s="157">
        <v>17697</v>
      </c>
      <c r="K105" s="157">
        <f t="shared" si="41"/>
        <v>74150.430000000008</v>
      </c>
      <c r="L105" s="157">
        <f t="shared" si="35"/>
        <v>70788</v>
      </c>
      <c r="M105" s="164">
        <v>14</v>
      </c>
      <c r="N105" s="164"/>
      <c r="O105" s="157"/>
      <c r="P105" s="164">
        <f t="shared" si="36"/>
        <v>14</v>
      </c>
      <c r="Q105" s="165">
        <f t="shared" si="37"/>
        <v>0.77777777777777779</v>
      </c>
      <c r="R105" s="165">
        <f t="shared" ref="R105:S120" si="49">N105/24</f>
        <v>0</v>
      </c>
      <c r="S105" s="165">
        <f t="shared" si="49"/>
        <v>0</v>
      </c>
      <c r="T105" s="165">
        <f t="shared" si="38"/>
        <v>0.77777777777777779</v>
      </c>
      <c r="U105" s="157">
        <f t="shared" si="39"/>
        <v>57672.556666666678</v>
      </c>
      <c r="V105" s="157">
        <f t="shared" si="33"/>
        <v>0</v>
      </c>
      <c r="W105" s="157">
        <f t="shared" si="34"/>
        <v>0</v>
      </c>
      <c r="X105" s="157">
        <f t="shared" si="40"/>
        <v>57672.556666666678</v>
      </c>
      <c r="Y105" s="155">
        <f>'Свод с 01,09,2020 (2)'!Y105-'РБ с 01,09,2020 (3)'!X105</f>
        <v>14418.139166666668</v>
      </c>
      <c r="Z105" s="157"/>
      <c r="AA105" s="157"/>
      <c r="AB105" s="155"/>
      <c r="AC105" s="155"/>
      <c r="AD105" s="155"/>
      <c r="AE105" s="160"/>
      <c r="AF105" s="159"/>
      <c r="AG105" s="155"/>
      <c r="AH105" s="160"/>
      <c r="AI105" s="155"/>
      <c r="AJ105" s="155"/>
      <c r="AK105" s="160"/>
      <c r="AL105" s="157"/>
      <c r="AM105" s="155">
        <f t="shared" si="42"/>
        <v>0</v>
      </c>
      <c r="AN105" s="155">
        <f t="shared" si="46"/>
        <v>0</v>
      </c>
      <c r="AO105" s="155">
        <f t="shared" si="43"/>
        <v>14418.139166666668</v>
      </c>
      <c r="AP105" s="155">
        <f t="shared" si="31"/>
        <v>14418.139166666668</v>
      </c>
      <c r="AQ105" s="155">
        <f t="shared" si="44"/>
        <v>1441.813916666667</v>
      </c>
      <c r="AR105" s="157">
        <f t="shared" si="45"/>
        <v>15859.953083333334</v>
      </c>
      <c r="AS105" s="193"/>
    </row>
    <row r="106" spans="1:45" ht="33" x14ac:dyDescent="0.25">
      <c r="A106" s="155">
        <f t="shared" si="30"/>
        <v>91</v>
      </c>
      <c r="B106" s="158" t="s">
        <v>250</v>
      </c>
      <c r="C106" s="158" t="s">
        <v>703</v>
      </c>
      <c r="D106" s="67" t="s">
        <v>62</v>
      </c>
      <c r="E106" s="114" t="s">
        <v>515</v>
      </c>
      <c r="F106" s="67" t="s">
        <v>110</v>
      </c>
      <c r="G106" s="67" t="s">
        <v>92</v>
      </c>
      <c r="H106" s="67">
        <v>4.33</v>
      </c>
      <c r="I106" s="67"/>
      <c r="J106" s="157">
        <v>17697</v>
      </c>
      <c r="K106" s="157">
        <f t="shared" si="41"/>
        <v>76628.009999999995</v>
      </c>
      <c r="L106" s="157">
        <f t="shared" si="35"/>
        <v>0</v>
      </c>
      <c r="M106" s="159">
        <v>17</v>
      </c>
      <c r="N106" s="159"/>
      <c r="O106" s="157"/>
      <c r="P106" s="164">
        <f t="shared" si="36"/>
        <v>17</v>
      </c>
      <c r="Q106" s="165">
        <f t="shared" si="37"/>
        <v>0.94444444444444442</v>
      </c>
      <c r="R106" s="165">
        <f t="shared" si="49"/>
        <v>0</v>
      </c>
      <c r="S106" s="165">
        <f t="shared" si="49"/>
        <v>0</v>
      </c>
      <c r="T106" s="165">
        <f t="shared" si="38"/>
        <v>0.94444444444444442</v>
      </c>
      <c r="U106" s="157">
        <f t="shared" si="39"/>
        <v>72370.898333333331</v>
      </c>
      <c r="V106" s="157">
        <f t="shared" si="33"/>
        <v>0</v>
      </c>
      <c r="W106" s="157">
        <f t="shared" si="34"/>
        <v>0</v>
      </c>
      <c r="X106" s="157">
        <f t="shared" si="40"/>
        <v>72370.898333333331</v>
      </c>
      <c r="Y106" s="155">
        <f>'Свод с 01,09,2020 (2)'!Y106-'РБ с 01,09,2020 (3)'!X106</f>
        <v>18092.724583333329</v>
      </c>
      <c r="Z106" s="157"/>
      <c r="AA106" s="155">
        <f t="shared" ref="AA106" si="50">Y106*0.3</f>
        <v>5427.8173749999987</v>
      </c>
      <c r="AB106" s="155"/>
      <c r="AC106" s="155"/>
      <c r="AD106" s="155"/>
      <c r="AE106" s="160"/>
      <c r="AF106" s="159"/>
      <c r="AG106" s="155"/>
      <c r="AH106" s="160"/>
      <c r="AI106" s="155"/>
      <c r="AJ106" s="155"/>
      <c r="AK106" s="160"/>
      <c r="AL106" s="157"/>
      <c r="AM106" s="155">
        <f t="shared" si="42"/>
        <v>0</v>
      </c>
      <c r="AN106" s="155">
        <f t="shared" si="46"/>
        <v>5427.8173749999987</v>
      </c>
      <c r="AO106" s="155">
        <f t="shared" si="43"/>
        <v>18092.724583333329</v>
      </c>
      <c r="AP106" s="155">
        <f t="shared" si="31"/>
        <v>23520.541958333328</v>
      </c>
      <c r="AQ106" s="155">
        <f t="shared" si="44"/>
        <v>1809.2724583333329</v>
      </c>
      <c r="AR106" s="157">
        <f t="shared" si="45"/>
        <v>25329.814416666661</v>
      </c>
      <c r="AS106" s="193"/>
    </row>
    <row r="107" spans="1:45" ht="33" x14ac:dyDescent="0.25">
      <c r="A107" s="155">
        <f t="shared" si="30"/>
        <v>92</v>
      </c>
      <c r="B107" s="163" t="s">
        <v>388</v>
      </c>
      <c r="C107" s="163" t="s">
        <v>389</v>
      </c>
      <c r="D107" s="67" t="s">
        <v>62</v>
      </c>
      <c r="E107" s="67" t="s">
        <v>629</v>
      </c>
      <c r="F107" s="67" t="s">
        <v>328</v>
      </c>
      <c r="G107" s="67" t="s">
        <v>570</v>
      </c>
      <c r="H107" s="67">
        <v>5.41</v>
      </c>
      <c r="I107" s="67">
        <v>4.75</v>
      </c>
      <c r="J107" s="157">
        <v>17697</v>
      </c>
      <c r="K107" s="157">
        <f t="shared" si="41"/>
        <v>95740.77</v>
      </c>
      <c r="L107" s="157">
        <f t="shared" si="35"/>
        <v>84060.75</v>
      </c>
      <c r="M107" s="164">
        <v>4</v>
      </c>
      <c r="N107" s="164">
        <v>12</v>
      </c>
      <c r="O107" s="157"/>
      <c r="P107" s="164">
        <f t="shared" si="36"/>
        <v>16</v>
      </c>
      <c r="Q107" s="165">
        <f t="shared" si="37"/>
        <v>0.22222222222222221</v>
      </c>
      <c r="R107" s="165">
        <f t="shared" si="49"/>
        <v>0.5</v>
      </c>
      <c r="S107" s="165">
        <f t="shared" si="49"/>
        <v>0</v>
      </c>
      <c r="T107" s="165">
        <f t="shared" si="38"/>
        <v>0.72222222222222221</v>
      </c>
      <c r="U107" s="157">
        <f t="shared" si="39"/>
        <v>21275.726666666669</v>
      </c>
      <c r="V107" s="157">
        <f t="shared" si="33"/>
        <v>42030.375</v>
      </c>
      <c r="W107" s="157">
        <f t="shared" si="34"/>
        <v>0</v>
      </c>
      <c r="X107" s="157">
        <f t="shared" si="40"/>
        <v>63306.101666666669</v>
      </c>
      <c r="Y107" s="155">
        <f>'Свод с 01,09,2020 (2)'!Y107-'РБ с 01,09,2020 (3)'!X107</f>
        <v>15826.525416666671</v>
      </c>
      <c r="Z107" s="157"/>
      <c r="AA107" s="157"/>
      <c r="AB107" s="155"/>
      <c r="AC107" s="155"/>
      <c r="AD107" s="155"/>
      <c r="AE107" s="160"/>
      <c r="AF107" s="159"/>
      <c r="AG107" s="155"/>
      <c r="AH107" s="160"/>
      <c r="AI107" s="155"/>
      <c r="AJ107" s="155"/>
      <c r="AK107" s="160"/>
      <c r="AL107" s="157"/>
      <c r="AM107" s="155">
        <f t="shared" si="42"/>
        <v>0</v>
      </c>
      <c r="AN107" s="155">
        <f t="shared" si="46"/>
        <v>0</v>
      </c>
      <c r="AO107" s="155">
        <f t="shared" si="43"/>
        <v>15826.525416666671</v>
      </c>
      <c r="AP107" s="155">
        <f t="shared" si="31"/>
        <v>15826.525416666671</v>
      </c>
      <c r="AQ107" s="155">
        <f t="shared" si="44"/>
        <v>1582.6525416666673</v>
      </c>
      <c r="AR107" s="157">
        <f t="shared" si="45"/>
        <v>17409.177958333337</v>
      </c>
      <c r="AS107" s="193"/>
    </row>
    <row r="108" spans="1:45" ht="49.5" x14ac:dyDescent="0.25">
      <c r="A108" s="155">
        <f t="shared" si="30"/>
        <v>93</v>
      </c>
      <c r="B108" s="163" t="s">
        <v>391</v>
      </c>
      <c r="C108" s="163" t="s">
        <v>392</v>
      </c>
      <c r="D108" s="67" t="s">
        <v>62</v>
      </c>
      <c r="E108" s="67" t="s">
        <v>630</v>
      </c>
      <c r="F108" s="67" t="s">
        <v>334</v>
      </c>
      <c r="G108" s="67" t="s">
        <v>69</v>
      </c>
      <c r="H108" s="67">
        <v>5.41</v>
      </c>
      <c r="I108" s="67"/>
      <c r="J108" s="157">
        <v>17697</v>
      </c>
      <c r="K108" s="157">
        <f t="shared" si="41"/>
        <v>95740.77</v>
      </c>
      <c r="L108" s="157">
        <f t="shared" si="35"/>
        <v>0</v>
      </c>
      <c r="M108" s="164">
        <v>7</v>
      </c>
      <c r="N108" s="164"/>
      <c r="O108" s="157"/>
      <c r="P108" s="164">
        <f t="shared" si="36"/>
        <v>7</v>
      </c>
      <c r="Q108" s="165">
        <f t="shared" si="37"/>
        <v>0.3888888888888889</v>
      </c>
      <c r="R108" s="165">
        <f t="shared" si="49"/>
        <v>0</v>
      </c>
      <c r="S108" s="165">
        <f t="shared" si="49"/>
        <v>0</v>
      </c>
      <c r="T108" s="165">
        <f t="shared" si="38"/>
        <v>0.3888888888888889</v>
      </c>
      <c r="U108" s="157">
        <f t="shared" si="39"/>
        <v>37232.521666666667</v>
      </c>
      <c r="V108" s="157">
        <f t="shared" si="33"/>
        <v>0</v>
      </c>
      <c r="W108" s="157">
        <f t="shared" si="34"/>
        <v>0</v>
      </c>
      <c r="X108" s="157">
        <f t="shared" si="40"/>
        <v>37232.521666666667</v>
      </c>
      <c r="Y108" s="155">
        <f>'Свод с 01,09,2020 (2)'!Y108-'РБ с 01,09,2020 (3)'!X108</f>
        <v>9308.1304166666669</v>
      </c>
      <c r="Z108" s="157"/>
      <c r="AA108" s="155"/>
      <c r="AB108" s="155"/>
      <c r="AC108" s="155"/>
      <c r="AD108" s="155"/>
      <c r="AE108" s="160"/>
      <c r="AF108" s="159"/>
      <c r="AG108" s="155"/>
      <c r="AH108" s="160"/>
      <c r="AI108" s="155"/>
      <c r="AJ108" s="155"/>
      <c r="AK108" s="160"/>
      <c r="AL108" s="157"/>
      <c r="AM108" s="155">
        <f t="shared" si="42"/>
        <v>0</v>
      </c>
      <c r="AN108" s="155">
        <f t="shared" si="46"/>
        <v>0</v>
      </c>
      <c r="AO108" s="155">
        <f t="shared" si="43"/>
        <v>9308.1304166666669</v>
      </c>
      <c r="AP108" s="155">
        <f t="shared" si="31"/>
        <v>9308.1304166666669</v>
      </c>
      <c r="AQ108" s="155">
        <f t="shared" si="44"/>
        <v>930.81304166666678</v>
      </c>
      <c r="AR108" s="157">
        <f t="shared" si="45"/>
        <v>10238.943458333333</v>
      </c>
      <c r="AS108" s="193"/>
    </row>
    <row r="109" spans="1:45" ht="49.5" x14ac:dyDescent="0.25">
      <c r="A109" s="155">
        <f t="shared" si="30"/>
        <v>94</v>
      </c>
      <c r="B109" s="158" t="s">
        <v>135</v>
      </c>
      <c r="C109" s="158" t="s">
        <v>394</v>
      </c>
      <c r="D109" s="114" t="s">
        <v>62</v>
      </c>
      <c r="E109" s="114" t="s">
        <v>631</v>
      </c>
      <c r="F109" s="114" t="s">
        <v>68</v>
      </c>
      <c r="G109" s="67" t="s">
        <v>69</v>
      </c>
      <c r="H109" s="67">
        <v>5.41</v>
      </c>
      <c r="I109" s="67"/>
      <c r="J109" s="157">
        <v>17697</v>
      </c>
      <c r="K109" s="157">
        <f t="shared" si="41"/>
        <v>95740.77</v>
      </c>
      <c r="L109" s="157">
        <f t="shared" si="35"/>
        <v>0</v>
      </c>
      <c r="M109" s="159">
        <v>18</v>
      </c>
      <c r="N109" s="159"/>
      <c r="O109" s="157"/>
      <c r="P109" s="164">
        <f t="shared" si="36"/>
        <v>18</v>
      </c>
      <c r="Q109" s="165">
        <f t="shared" si="37"/>
        <v>1</v>
      </c>
      <c r="R109" s="165">
        <f t="shared" si="49"/>
        <v>0</v>
      </c>
      <c r="S109" s="165">
        <f t="shared" si="49"/>
        <v>0</v>
      </c>
      <c r="T109" s="165">
        <f t="shared" si="38"/>
        <v>1</v>
      </c>
      <c r="U109" s="157">
        <f t="shared" si="39"/>
        <v>95740.770000000019</v>
      </c>
      <c r="V109" s="157">
        <f t="shared" si="33"/>
        <v>0</v>
      </c>
      <c r="W109" s="157">
        <f t="shared" si="34"/>
        <v>0</v>
      </c>
      <c r="X109" s="157">
        <f t="shared" si="40"/>
        <v>95740.770000000019</v>
      </c>
      <c r="Y109" s="155">
        <f>'Свод с 01,09,2020 (2)'!Y109-'РБ с 01,09,2020 (3)'!X109</f>
        <v>23935.192500000005</v>
      </c>
      <c r="Z109" s="157"/>
      <c r="AA109" s="155">
        <f t="shared" ref="AA109" si="51">Y109*0.3</f>
        <v>7180.5577500000009</v>
      </c>
      <c r="AB109" s="155"/>
      <c r="AC109" s="155"/>
      <c r="AD109" s="155"/>
      <c r="AE109" s="160"/>
      <c r="AF109" s="159"/>
      <c r="AG109" s="155"/>
      <c r="AH109" s="160"/>
      <c r="AI109" s="155"/>
      <c r="AJ109" s="155"/>
      <c r="AK109" s="160"/>
      <c r="AL109" s="157"/>
      <c r="AM109" s="155">
        <f t="shared" si="42"/>
        <v>0</v>
      </c>
      <c r="AN109" s="155">
        <f t="shared" si="46"/>
        <v>7180.5577500000009</v>
      </c>
      <c r="AO109" s="155">
        <f t="shared" si="43"/>
        <v>23935.192500000005</v>
      </c>
      <c r="AP109" s="155">
        <f t="shared" si="31"/>
        <v>31115.750250000005</v>
      </c>
      <c r="AQ109" s="155">
        <f t="shared" si="44"/>
        <v>2393.5192500000007</v>
      </c>
      <c r="AR109" s="157">
        <f t="shared" si="45"/>
        <v>33509.269500000002</v>
      </c>
      <c r="AS109" s="193"/>
    </row>
    <row r="110" spans="1:45" ht="33" x14ac:dyDescent="0.25">
      <c r="A110" s="155">
        <f t="shared" si="30"/>
        <v>95</v>
      </c>
      <c r="B110" s="158" t="s">
        <v>398</v>
      </c>
      <c r="C110" s="163" t="s">
        <v>399</v>
      </c>
      <c r="D110" s="114" t="s">
        <v>204</v>
      </c>
      <c r="E110" s="67" t="s">
        <v>632</v>
      </c>
      <c r="F110" s="67" t="s">
        <v>68</v>
      </c>
      <c r="G110" s="67" t="s">
        <v>69</v>
      </c>
      <c r="H110" s="67">
        <v>5.32</v>
      </c>
      <c r="I110" s="67"/>
      <c r="J110" s="157">
        <v>17697</v>
      </c>
      <c r="K110" s="157">
        <f t="shared" si="41"/>
        <v>94148.040000000008</v>
      </c>
      <c r="L110" s="157">
        <f t="shared" si="35"/>
        <v>0</v>
      </c>
      <c r="M110" s="164">
        <v>5.5</v>
      </c>
      <c r="N110" s="164"/>
      <c r="O110" s="157"/>
      <c r="P110" s="164">
        <f t="shared" si="36"/>
        <v>5.5</v>
      </c>
      <c r="Q110" s="165">
        <f t="shared" si="37"/>
        <v>0.30555555555555558</v>
      </c>
      <c r="R110" s="165">
        <f t="shared" si="49"/>
        <v>0</v>
      </c>
      <c r="S110" s="165">
        <f t="shared" si="49"/>
        <v>0</v>
      </c>
      <c r="T110" s="165">
        <f t="shared" si="38"/>
        <v>0.30555555555555558</v>
      </c>
      <c r="U110" s="157">
        <f t="shared" si="39"/>
        <v>28767.456666666665</v>
      </c>
      <c r="V110" s="157">
        <f t="shared" si="33"/>
        <v>0</v>
      </c>
      <c r="W110" s="157">
        <f t="shared" si="34"/>
        <v>0</v>
      </c>
      <c r="X110" s="157">
        <f t="shared" si="40"/>
        <v>28767.456666666665</v>
      </c>
      <c r="Y110" s="155">
        <f>'Свод с 01,09,2020 (2)'!Y110-'РБ с 01,09,2020 (3)'!X110</f>
        <v>7191.8641666666663</v>
      </c>
      <c r="Z110" s="157"/>
      <c r="AA110" s="157"/>
      <c r="AB110" s="155"/>
      <c r="AC110" s="155"/>
      <c r="AD110" s="155"/>
      <c r="AE110" s="160"/>
      <c r="AF110" s="159"/>
      <c r="AG110" s="155"/>
      <c r="AH110" s="160"/>
      <c r="AI110" s="155"/>
      <c r="AJ110" s="155"/>
      <c r="AK110" s="160"/>
      <c r="AL110" s="157"/>
      <c r="AM110" s="155">
        <f t="shared" si="42"/>
        <v>0</v>
      </c>
      <c r="AN110" s="155">
        <f t="shared" si="46"/>
        <v>0</v>
      </c>
      <c r="AO110" s="155">
        <f t="shared" si="43"/>
        <v>7191.8641666666663</v>
      </c>
      <c r="AP110" s="155">
        <f t="shared" si="31"/>
        <v>7191.8641666666663</v>
      </c>
      <c r="AQ110" s="155"/>
      <c r="AR110" s="157">
        <f t="shared" si="45"/>
        <v>7191.8641666666663</v>
      </c>
      <c r="AS110" s="193"/>
    </row>
    <row r="111" spans="1:45" ht="33" x14ac:dyDescent="0.25">
      <c r="A111" s="155">
        <f t="shared" si="30"/>
        <v>96</v>
      </c>
      <c r="B111" s="163" t="s">
        <v>401</v>
      </c>
      <c r="C111" s="163" t="s">
        <v>402</v>
      </c>
      <c r="D111" s="67" t="s">
        <v>62</v>
      </c>
      <c r="E111" s="67" t="s">
        <v>611</v>
      </c>
      <c r="F111" s="67" t="s">
        <v>529</v>
      </c>
      <c r="G111" s="67" t="s">
        <v>570</v>
      </c>
      <c r="H111" s="67">
        <v>5.32</v>
      </c>
      <c r="I111" s="67">
        <v>4.6900000000000004</v>
      </c>
      <c r="J111" s="157">
        <v>17697</v>
      </c>
      <c r="K111" s="157">
        <f t="shared" si="41"/>
        <v>94148.040000000008</v>
      </c>
      <c r="L111" s="157">
        <f t="shared" si="35"/>
        <v>82998.930000000008</v>
      </c>
      <c r="M111" s="164">
        <v>4</v>
      </c>
      <c r="N111" s="164">
        <v>14.5</v>
      </c>
      <c r="O111" s="157"/>
      <c r="P111" s="164">
        <f t="shared" si="36"/>
        <v>18.5</v>
      </c>
      <c r="Q111" s="165">
        <f t="shared" si="37"/>
        <v>0.22222222222222221</v>
      </c>
      <c r="R111" s="165">
        <f t="shared" si="49"/>
        <v>0.60416666666666663</v>
      </c>
      <c r="S111" s="165">
        <f t="shared" si="49"/>
        <v>0</v>
      </c>
      <c r="T111" s="165">
        <f t="shared" si="38"/>
        <v>0.82638888888888884</v>
      </c>
      <c r="U111" s="157">
        <f t="shared" si="39"/>
        <v>20921.786666666667</v>
      </c>
      <c r="V111" s="157">
        <f t="shared" si="33"/>
        <v>50145.186874999999</v>
      </c>
      <c r="W111" s="157">
        <f t="shared" si="34"/>
        <v>0</v>
      </c>
      <c r="X111" s="157">
        <f t="shared" si="40"/>
        <v>71066.973541666666</v>
      </c>
      <c r="Y111" s="155">
        <f>'Свод с 01,09,2020 (2)'!Y111-'РБ с 01,09,2020 (3)'!X111</f>
        <v>17766.743385416659</v>
      </c>
      <c r="Z111" s="157"/>
      <c r="AA111" s="155"/>
      <c r="AB111" s="155"/>
      <c r="AC111" s="155"/>
      <c r="AD111" s="155"/>
      <c r="AE111" s="160"/>
      <c r="AF111" s="159"/>
      <c r="AG111" s="155"/>
      <c r="AH111" s="160"/>
      <c r="AI111" s="155"/>
      <c r="AJ111" s="155"/>
      <c r="AK111" s="160"/>
      <c r="AL111" s="157"/>
      <c r="AM111" s="155">
        <f t="shared" si="42"/>
        <v>0</v>
      </c>
      <c r="AN111" s="155">
        <f t="shared" si="46"/>
        <v>0</v>
      </c>
      <c r="AO111" s="155">
        <f t="shared" si="43"/>
        <v>17766.743385416659</v>
      </c>
      <c r="AP111" s="155">
        <f t="shared" si="31"/>
        <v>17766.743385416659</v>
      </c>
      <c r="AQ111" s="155">
        <f t="shared" si="44"/>
        <v>1776.674338541666</v>
      </c>
      <c r="AR111" s="157">
        <f t="shared" si="45"/>
        <v>19543.417723958326</v>
      </c>
      <c r="AS111" s="193"/>
    </row>
    <row r="112" spans="1:45" ht="66" x14ac:dyDescent="0.25">
      <c r="A112" s="155">
        <f t="shared" si="30"/>
        <v>97</v>
      </c>
      <c r="B112" s="163" t="s">
        <v>405</v>
      </c>
      <c r="C112" s="163" t="s">
        <v>406</v>
      </c>
      <c r="D112" s="67" t="s">
        <v>62</v>
      </c>
      <c r="E112" s="67" t="s">
        <v>633</v>
      </c>
      <c r="F112" s="67" t="s">
        <v>658</v>
      </c>
      <c r="G112" s="67" t="s">
        <v>574</v>
      </c>
      <c r="H112" s="67">
        <v>4.1900000000000004</v>
      </c>
      <c r="I112" s="67">
        <v>4.1900000000000004</v>
      </c>
      <c r="J112" s="157">
        <v>17697</v>
      </c>
      <c r="K112" s="157">
        <f t="shared" si="41"/>
        <v>74150.430000000008</v>
      </c>
      <c r="L112" s="157">
        <f t="shared" si="35"/>
        <v>74150.430000000008</v>
      </c>
      <c r="M112" s="164">
        <v>5</v>
      </c>
      <c r="N112" s="164">
        <v>9</v>
      </c>
      <c r="O112" s="157"/>
      <c r="P112" s="164">
        <f t="shared" si="36"/>
        <v>14</v>
      </c>
      <c r="Q112" s="165">
        <f t="shared" si="37"/>
        <v>0.27777777777777779</v>
      </c>
      <c r="R112" s="165">
        <f t="shared" si="49"/>
        <v>0.375</v>
      </c>
      <c r="S112" s="165">
        <f t="shared" si="49"/>
        <v>0</v>
      </c>
      <c r="T112" s="165">
        <f t="shared" si="38"/>
        <v>0.65277777777777779</v>
      </c>
      <c r="U112" s="157">
        <f t="shared" si="39"/>
        <v>20597.341666666671</v>
      </c>
      <c r="V112" s="157">
        <f t="shared" si="33"/>
        <v>27806.411250000001</v>
      </c>
      <c r="W112" s="157">
        <f t="shared" si="34"/>
        <v>0</v>
      </c>
      <c r="X112" s="157">
        <f t="shared" si="40"/>
        <v>48403.752916666672</v>
      </c>
      <c r="Y112" s="155">
        <f>'Свод с 01,09,2020 (2)'!Y112-'РБ с 01,09,2020 (3)'!X112</f>
        <v>12100.93822916667</v>
      </c>
      <c r="Z112" s="157"/>
      <c r="AA112" s="157"/>
      <c r="AB112" s="155"/>
      <c r="AC112" s="155"/>
      <c r="AD112" s="155"/>
      <c r="AE112" s="160"/>
      <c r="AF112" s="159"/>
      <c r="AG112" s="155"/>
      <c r="AH112" s="160"/>
      <c r="AI112" s="155"/>
      <c r="AJ112" s="155"/>
      <c r="AK112" s="160"/>
      <c r="AL112" s="157"/>
      <c r="AM112" s="155">
        <f t="shared" si="42"/>
        <v>0</v>
      </c>
      <c r="AN112" s="155">
        <f t="shared" si="46"/>
        <v>0</v>
      </c>
      <c r="AO112" s="155">
        <f t="shared" si="43"/>
        <v>12100.93822916667</v>
      </c>
      <c r="AP112" s="155">
        <f t="shared" si="31"/>
        <v>12100.93822916667</v>
      </c>
      <c r="AQ112" s="155">
        <f t="shared" si="44"/>
        <v>1210.093822916667</v>
      </c>
      <c r="AR112" s="157">
        <f t="shared" si="45"/>
        <v>13311.032052083337</v>
      </c>
      <c r="AS112" s="193"/>
    </row>
    <row r="113" spans="1:45" ht="49.5" x14ac:dyDescent="0.25">
      <c r="A113" s="155">
        <f t="shared" si="30"/>
        <v>98</v>
      </c>
      <c r="B113" s="163" t="s">
        <v>408</v>
      </c>
      <c r="C113" s="163" t="s">
        <v>409</v>
      </c>
      <c r="D113" s="67" t="s">
        <v>62</v>
      </c>
      <c r="E113" s="67" t="s">
        <v>591</v>
      </c>
      <c r="F113" s="67" t="s">
        <v>110</v>
      </c>
      <c r="G113" s="67" t="s">
        <v>92</v>
      </c>
      <c r="H113" s="67">
        <v>4.7300000000000004</v>
      </c>
      <c r="I113" s="67"/>
      <c r="J113" s="157">
        <v>17697</v>
      </c>
      <c r="K113" s="157">
        <f t="shared" si="41"/>
        <v>83706.810000000012</v>
      </c>
      <c r="L113" s="157">
        <f t="shared" si="35"/>
        <v>0</v>
      </c>
      <c r="M113" s="164">
        <v>8</v>
      </c>
      <c r="N113" s="164"/>
      <c r="O113" s="157"/>
      <c r="P113" s="164">
        <f t="shared" si="36"/>
        <v>8</v>
      </c>
      <c r="Q113" s="165">
        <f t="shared" si="37"/>
        <v>0.44444444444444442</v>
      </c>
      <c r="R113" s="165">
        <f t="shared" si="49"/>
        <v>0</v>
      </c>
      <c r="S113" s="165">
        <f t="shared" si="49"/>
        <v>0</v>
      </c>
      <c r="T113" s="165">
        <f t="shared" si="38"/>
        <v>0.44444444444444442</v>
      </c>
      <c r="U113" s="157">
        <f t="shared" si="39"/>
        <v>37203.026666666672</v>
      </c>
      <c r="V113" s="157">
        <f t="shared" si="33"/>
        <v>0</v>
      </c>
      <c r="W113" s="157">
        <f t="shared" si="34"/>
        <v>0</v>
      </c>
      <c r="X113" s="157">
        <f t="shared" si="40"/>
        <v>37203.026666666672</v>
      </c>
      <c r="Y113" s="155">
        <f>'Свод с 01,09,2020 (2)'!Y113-'РБ с 01,09,2020 (3)'!X113</f>
        <v>9300.756666666668</v>
      </c>
      <c r="Z113" s="157"/>
      <c r="AA113" s="157"/>
      <c r="AB113" s="155"/>
      <c r="AC113" s="155"/>
      <c r="AD113" s="155"/>
      <c r="AE113" s="160"/>
      <c r="AF113" s="159"/>
      <c r="AG113" s="155"/>
      <c r="AH113" s="160"/>
      <c r="AI113" s="155"/>
      <c r="AJ113" s="155"/>
      <c r="AK113" s="160"/>
      <c r="AL113" s="157"/>
      <c r="AM113" s="155">
        <f t="shared" si="42"/>
        <v>0</v>
      </c>
      <c r="AN113" s="155">
        <f t="shared" si="46"/>
        <v>0</v>
      </c>
      <c r="AO113" s="155">
        <f t="shared" si="43"/>
        <v>9300.756666666668</v>
      </c>
      <c r="AP113" s="155">
        <f t="shared" si="31"/>
        <v>9300.756666666668</v>
      </c>
      <c r="AQ113" s="155">
        <f t="shared" si="44"/>
        <v>930.07566666666685</v>
      </c>
      <c r="AR113" s="157">
        <f t="shared" si="45"/>
        <v>10230.832333333336</v>
      </c>
      <c r="AS113" s="193"/>
    </row>
    <row r="114" spans="1:45" ht="49.5" x14ac:dyDescent="0.25">
      <c r="A114" s="155">
        <f t="shared" si="30"/>
        <v>99</v>
      </c>
      <c r="B114" s="163" t="s">
        <v>411</v>
      </c>
      <c r="C114" s="163" t="s">
        <v>412</v>
      </c>
      <c r="D114" s="67" t="s">
        <v>62</v>
      </c>
      <c r="E114" s="67" t="s">
        <v>541</v>
      </c>
      <c r="F114" s="67" t="s">
        <v>76</v>
      </c>
      <c r="G114" s="67" t="s">
        <v>77</v>
      </c>
      <c r="H114" s="67">
        <v>5.08</v>
      </c>
      <c r="I114" s="67"/>
      <c r="J114" s="157">
        <v>17697</v>
      </c>
      <c r="K114" s="157">
        <f t="shared" si="41"/>
        <v>89900.76</v>
      </c>
      <c r="L114" s="157">
        <f t="shared" si="35"/>
        <v>0</v>
      </c>
      <c r="M114" s="164">
        <v>27</v>
      </c>
      <c r="N114" s="164"/>
      <c r="O114" s="157"/>
      <c r="P114" s="164">
        <f t="shared" si="36"/>
        <v>27</v>
      </c>
      <c r="Q114" s="165">
        <f t="shared" si="37"/>
        <v>1.5</v>
      </c>
      <c r="R114" s="165">
        <f t="shared" si="49"/>
        <v>0</v>
      </c>
      <c r="S114" s="165">
        <f t="shared" si="49"/>
        <v>0</v>
      </c>
      <c r="T114" s="165">
        <f t="shared" si="38"/>
        <v>1.5</v>
      </c>
      <c r="U114" s="157">
        <f t="shared" si="39"/>
        <v>134851.14000000001</v>
      </c>
      <c r="V114" s="157">
        <f t="shared" si="33"/>
        <v>0</v>
      </c>
      <c r="W114" s="157">
        <f t="shared" si="34"/>
        <v>0</v>
      </c>
      <c r="X114" s="157">
        <f t="shared" si="40"/>
        <v>134851.14000000001</v>
      </c>
      <c r="Y114" s="155">
        <f>'Свод с 01,09,2020 (2)'!Y114-'РБ с 01,09,2020 (3)'!X114</f>
        <v>33712.785000000003</v>
      </c>
      <c r="Z114" s="157"/>
      <c r="AA114" s="157"/>
      <c r="AB114" s="155"/>
      <c r="AC114" s="155"/>
      <c r="AD114" s="155"/>
      <c r="AE114" s="160"/>
      <c r="AF114" s="159"/>
      <c r="AG114" s="155"/>
      <c r="AH114" s="160"/>
      <c r="AI114" s="155"/>
      <c r="AJ114" s="155"/>
      <c r="AK114" s="160"/>
      <c r="AL114" s="157"/>
      <c r="AM114" s="155">
        <f t="shared" si="42"/>
        <v>0</v>
      </c>
      <c r="AN114" s="155">
        <f t="shared" si="46"/>
        <v>0</v>
      </c>
      <c r="AO114" s="155">
        <f t="shared" si="43"/>
        <v>33712.785000000003</v>
      </c>
      <c r="AP114" s="155">
        <f>AN114+AO114</f>
        <v>33712.785000000003</v>
      </c>
      <c r="AQ114" s="155">
        <f t="shared" si="44"/>
        <v>3371.2785000000003</v>
      </c>
      <c r="AR114" s="157">
        <f t="shared" si="45"/>
        <v>37084.063500000004</v>
      </c>
      <c r="AS114" s="193"/>
    </row>
    <row r="115" spans="1:45" ht="49.5" x14ac:dyDescent="0.25">
      <c r="A115" s="155">
        <f t="shared" si="30"/>
        <v>100</v>
      </c>
      <c r="B115" s="158" t="s">
        <v>414</v>
      </c>
      <c r="C115" s="163" t="s">
        <v>415</v>
      </c>
      <c r="D115" s="67" t="s">
        <v>62</v>
      </c>
      <c r="E115" s="67" t="s">
        <v>634</v>
      </c>
      <c r="F115" s="114" t="s">
        <v>100</v>
      </c>
      <c r="G115" s="67" t="s">
        <v>77</v>
      </c>
      <c r="H115" s="67">
        <v>4.59</v>
      </c>
      <c r="I115" s="67"/>
      <c r="J115" s="157">
        <v>17697</v>
      </c>
      <c r="K115" s="157">
        <f t="shared" si="41"/>
        <v>81229.23</v>
      </c>
      <c r="L115" s="157">
        <f t="shared" si="35"/>
        <v>0</v>
      </c>
      <c r="M115" s="159">
        <v>27</v>
      </c>
      <c r="N115" s="159"/>
      <c r="O115" s="157"/>
      <c r="P115" s="164">
        <f t="shared" si="36"/>
        <v>27</v>
      </c>
      <c r="Q115" s="165">
        <f t="shared" si="37"/>
        <v>1.5</v>
      </c>
      <c r="R115" s="165">
        <f t="shared" si="49"/>
        <v>0</v>
      </c>
      <c r="S115" s="165">
        <f t="shared" si="49"/>
        <v>0</v>
      </c>
      <c r="T115" s="165">
        <f t="shared" si="38"/>
        <v>1.5</v>
      </c>
      <c r="U115" s="157">
        <f t="shared" si="39"/>
        <v>121843.84499999999</v>
      </c>
      <c r="V115" s="157">
        <f t="shared" si="33"/>
        <v>0</v>
      </c>
      <c r="W115" s="157">
        <f t="shared" si="34"/>
        <v>0</v>
      </c>
      <c r="X115" s="157">
        <f t="shared" si="40"/>
        <v>121843.84499999999</v>
      </c>
      <c r="Y115" s="155">
        <f>'Свод с 01,09,2020 (2)'!Y115-'РБ с 01,09,2020 (3)'!X115</f>
        <v>30460.961250000008</v>
      </c>
      <c r="Z115" s="157"/>
      <c r="AA115" s="155">
        <f t="shared" ref="AA115" si="52">Y115*0.3</f>
        <v>9138.2883750000019</v>
      </c>
      <c r="AB115" s="155"/>
      <c r="AC115" s="155"/>
      <c r="AD115" s="155"/>
      <c r="AE115" s="160"/>
      <c r="AF115" s="159"/>
      <c r="AG115" s="155"/>
      <c r="AH115" s="160"/>
      <c r="AI115" s="155"/>
      <c r="AJ115" s="155"/>
      <c r="AK115" s="160"/>
      <c r="AL115" s="157"/>
      <c r="AM115" s="155">
        <f t="shared" si="42"/>
        <v>0</v>
      </c>
      <c r="AN115" s="155">
        <f t="shared" si="46"/>
        <v>9138.2883750000019</v>
      </c>
      <c r="AO115" s="155">
        <f t="shared" si="43"/>
        <v>30460.961250000008</v>
      </c>
      <c r="AP115" s="155">
        <f t="shared" si="31"/>
        <v>39599.249625000011</v>
      </c>
      <c r="AQ115" s="155">
        <f t="shared" si="44"/>
        <v>3046.0961250000009</v>
      </c>
      <c r="AR115" s="157">
        <f t="shared" si="45"/>
        <v>42645.345750000015</v>
      </c>
      <c r="AS115" s="193"/>
    </row>
    <row r="116" spans="1:45" ht="33" x14ac:dyDescent="0.25">
      <c r="A116" s="155">
        <f t="shared" si="30"/>
        <v>101</v>
      </c>
      <c r="B116" s="163" t="s">
        <v>227</v>
      </c>
      <c r="C116" s="163" t="s">
        <v>417</v>
      </c>
      <c r="D116" s="67" t="s">
        <v>62</v>
      </c>
      <c r="E116" s="67" t="s">
        <v>635</v>
      </c>
      <c r="F116" s="67" t="s">
        <v>100</v>
      </c>
      <c r="G116" s="67" t="s">
        <v>77</v>
      </c>
      <c r="H116" s="67">
        <v>4.8099999999999996</v>
      </c>
      <c r="I116" s="67"/>
      <c r="J116" s="157">
        <v>17697</v>
      </c>
      <c r="K116" s="157">
        <f t="shared" si="41"/>
        <v>85122.569999999992</v>
      </c>
      <c r="L116" s="157">
        <f t="shared" si="35"/>
        <v>0</v>
      </c>
      <c r="M116" s="164">
        <v>23</v>
      </c>
      <c r="N116" s="164"/>
      <c r="O116" s="157"/>
      <c r="P116" s="164">
        <f t="shared" si="36"/>
        <v>23</v>
      </c>
      <c r="Q116" s="165">
        <f t="shared" si="37"/>
        <v>1.2777777777777777</v>
      </c>
      <c r="R116" s="165">
        <f t="shared" si="49"/>
        <v>0</v>
      </c>
      <c r="S116" s="165">
        <f t="shared" si="49"/>
        <v>0</v>
      </c>
      <c r="T116" s="165">
        <f t="shared" si="38"/>
        <v>1.2777777777777777</v>
      </c>
      <c r="U116" s="157">
        <f t="shared" si="39"/>
        <v>108767.72833333332</v>
      </c>
      <c r="V116" s="157">
        <f t="shared" si="33"/>
        <v>0</v>
      </c>
      <c r="W116" s="157">
        <f t="shared" si="34"/>
        <v>0</v>
      </c>
      <c r="X116" s="157">
        <f t="shared" si="40"/>
        <v>108767.72833333332</v>
      </c>
      <c r="Y116" s="155">
        <f>'Свод с 01,09,2020 (2)'!Y116-'РБ с 01,09,2020 (3)'!X116</f>
        <v>27191.932083333333</v>
      </c>
      <c r="Z116" s="157"/>
      <c r="AA116" s="157"/>
      <c r="AB116" s="155"/>
      <c r="AC116" s="155"/>
      <c r="AD116" s="155"/>
      <c r="AE116" s="160"/>
      <c r="AF116" s="159"/>
      <c r="AG116" s="155"/>
      <c r="AH116" s="160"/>
      <c r="AI116" s="155"/>
      <c r="AJ116" s="155"/>
      <c r="AK116" s="160"/>
      <c r="AL116" s="157"/>
      <c r="AM116" s="155">
        <f t="shared" si="42"/>
        <v>0</v>
      </c>
      <c r="AN116" s="155">
        <f t="shared" si="46"/>
        <v>0</v>
      </c>
      <c r="AO116" s="155">
        <f t="shared" si="43"/>
        <v>27191.932083333333</v>
      </c>
      <c r="AP116" s="155">
        <f t="shared" si="31"/>
        <v>27191.932083333333</v>
      </c>
      <c r="AQ116" s="155">
        <f t="shared" si="44"/>
        <v>2719.1932083333336</v>
      </c>
      <c r="AR116" s="157">
        <f t="shared" si="45"/>
        <v>29911.125291666667</v>
      </c>
      <c r="AS116" s="193"/>
    </row>
    <row r="117" spans="1:45" ht="49.5" x14ac:dyDescent="0.25">
      <c r="A117" s="155">
        <f t="shared" si="30"/>
        <v>102</v>
      </c>
      <c r="B117" s="163" t="s">
        <v>419</v>
      </c>
      <c r="C117" s="163" t="s">
        <v>420</v>
      </c>
      <c r="D117" s="67" t="s">
        <v>62</v>
      </c>
      <c r="E117" s="67" t="s">
        <v>636</v>
      </c>
      <c r="F117" s="67" t="s">
        <v>659</v>
      </c>
      <c r="G117" s="67" t="s">
        <v>572</v>
      </c>
      <c r="H117" s="67">
        <v>4.74</v>
      </c>
      <c r="I117" s="67">
        <v>4.49</v>
      </c>
      <c r="J117" s="157">
        <v>17697</v>
      </c>
      <c r="K117" s="157">
        <f t="shared" si="41"/>
        <v>83883.78</v>
      </c>
      <c r="L117" s="157">
        <f t="shared" si="35"/>
        <v>79459.53</v>
      </c>
      <c r="M117" s="164">
        <v>23</v>
      </c>
      <c r="N117" s="164">
        <v>0</v>
      </c>
      <c r="O117" s="157">
        <v>1</v>
      </c>
      <c r="P117" s="164">
        <f t="shared" si="36"/>
        <v>24</v>
      </c>
      <c r="Q117" s="165">
        <f t="shared" si="37"/>
        <v>1.2777777777777777</v>
      </c>
      <c r="R117" s="165">
        <f t="shared" si="49"/>
        <v>0</v>
      </c>
      <c r="S117" s="165">
        <f t="shared" si="49"/>
        <v>4.1666666666666664E-2</v>
      </c>
      <c r="T117" s="165">
        <f t="shared" si="38"/>
        <v>1.3194444444444444</v>
      </c>
      <c r="U117" s="157">
        <f t="shared" si="39"/>
        <v>107184.83</v>
      </c>
      <c r="V117" s="157">
        <f t="shared" si="33"/>
        <v>0</v>
      </c>
      <c r="W117" s="157">
        <f t="shared" si="34"/>
        <v>3310.8137499999998</v>
      </c>
      <c r="X117" s="157">
        <f t="shared" si="40"/>
        <v>110495.64375</v>
      </c>
      <c r="Y117" s="155">
        <f>'Свод с 01,09,2020 (2)'!Y117-'РБ с 01,09,2020 (3)'!X117</f>
        <v>27623.910937499997</v>
      </c>
      <c r="Z117" s="157"/>
      <c r="AA117" s="155"/>
      <c r="AB117" s="155"/>
      <c r="AC117" s="155"/>
      <c r="AD117" s="155"/>
      <c r="AE117" s="160"/>
      <c r="AF117" s="159"/>
      <c r="AG117" s="155"/>
      <c r="AH117" s="160"/>
      <c r="AI117" s="155"/>
      <c r="AJ117" s="155"/>
      <c r="AK117" s="160"/>
      <c r="AL117" s="157"/>
      <c r="AM117" s="155">
        <f t="shared" si="42"/>
        <v>0</v>
      </c>
      <c r="AN117" s="155">
        <f t="shared" si="46"/>
        <v>0</v>
      </c>
      <c r="AO117" s="155">
        <f t="shared" si="43"/>
        <v>27623.910937499997</v>
      </c>
      <c r="AP117" s="155">
        <f t="shared" si="31"/>
        <v>27623.910937499997</v>
      </c>
      <c r="AQ117" s="155">
        <f t="shared" si="44"/>
        <v>2762.39109375</v>
      </c>
      <c r="AR117" s="157">
        <f t="shared" si="45"/>
        <v>30386.302031249998</v>
      </c>
      <c r="AS117" s="193"/>
    </row>
    <row r="118" spans="1:45" ht="16.5" x14ac:dyDescent="0.25">
      <c r="A118" s="155">
        <f t="shared" si="30"/>
        <v>103</v>
      </c>
      <c r="B118" s="163" t="s">
        <v>711</v>
      </c>
      <c r="C118" s="163"/>
      <c r="D118" s="67" t="s">
        <v>62</v>
      </c>
      <c r="E118" s="67" t="s">
        <v>217</v>
      </c>
      <c r="F118" s="67"/>
      <c r="G118" s="67" t="s">
        <v>92</v>
      </c>
      <c r="H118" s="67">
        <v>4.0999999999999996</v>
      </c>
      <c r="I118" s="67"/>
      <c r="J118" s="157">
        <v>17697</v>
      </c>
      <c r="K118" s="157">
        <f t="shared" si="41"/>
        <v>72557.7</v>
      </c>
      <c r="L118" s="157">
        <f t="shared" si="35"/>
        <v>0</v>
      </c>
      <c r="M118" s="164">
        <v>85</v>
      </c>
      <c r="N118" s="164"/>
      <c r="O118" s="157">
        <v>0</v>
      </c>
      <c r="P118" s="164">
        <f t="shared" si="36"/>
        <v>85</v>
      </c>
      <c r="Q118" s="165">
        <f t="shared" si="37"/>
        <v>4.7222222222222223</v>
      </c>
      <c r="R118" s="165">
        <f t="shared" si="49"/>
        <v>0</v>
      </c>
      <c r="S118" s="165">
        <f t="shared" si="49"/>
        <v>0</v>
      </c>
      <c r="T118" s="165">
        <f t="shared" si="38"/>
        <v>4.7222222222222223</v>
      </c>
      <c r="U118" s="157">
        <f t="shared" si="39"/>
        <v>342633.58333333331</v>
      </c>
      <c r="V118" s="157">
        <f t="shared" si="33"/>
        <v>0</v>
      </c>
      <c r="W118" s="157">
        <f t="shared" si="34"/>
        <v>0</v>
      </c>
      <c r="X118" s="157">
        <f t="shared" si="40"/>
        <v>342633.58333333331</v>
      </c>
      <c r="Y118" s="155">
        <f>'Свод с 01,09,2020 (2)'!Y118-'РБ с 01,09,2020 (3)'!X118</f>
        <v>85658.395833333314</v>
      </c>
      <c r="Z118" s="157"/>
      <c r="AA118" s="157"/>
      <c r="AB118" s="155"/>
      <c r="AC118" s="155"/>
      <c r="AD118" s="155"/>
      <c r="AE118" s="160"/>
      <c r="AF118" s="155"/>
      <c r="AG118" s="155"/>
      <c r="AH118" s="160"/>
      <c r="AI118" s="155"/>
      <c r="AJ118" s="155"/>
      <c r="AK118" s="160"/>
      <c r="AL118" s="157"/>
      <c r="AM118" s="155">
        <f t="shared" si="42"/>
        <v>0</v>
      </c>
      <c r="AN118" s="155">
        <f t="shared" si="46"/>
        <v>0</v>
      </c>
      <c r="AO118" s="155">
        <f t="shared" si="43"/>
        <v>85658.395833333314</v>
      </c>
      <c r="AP118" s="155">
        <f t="shared" si="31"/>
        <v>85658.395833333314</v>
      </c>
      <c r="AQ118" s="155">
        <f>AO118*10%</f>
        <v>8565.8395833333325</v>
      </c>
      <c r="AR118" s="157">
        <f t="shared" si="45"/>
        <v>94224.235416666648</v>
      </c>
      <c r="AS118" s="193"/>
    </row>
    <row r="119" spans="1:45" ht="16.5" x14ac:dyDescent="0.25">
      <c r="A119" s="155">
        <f t="shared" si="30"/>
        <v>104</v>
      </c>
      <c r="B119" s="163" t="s">
        <v>714</v>
      </c>
      <c r="C119" s="163"/>
      <c r="D119" s="67" t="s">
        <v>62</v>
      </c>
      <c r="E119" s="201" t="s">
        <v>725</v>
      </c>
      <c r="F119" s="67" t="s">
        <v>110</v>
      </c>
      <c r="G119" s="67" t="s">
        <v>92</v>
      </c>
      <c r="H119" s="67">
        <v>4.2699999999999996</v>
      </c>
      <c r="I119" s="67"/>
      <c r="J119" s="157">
        <v>17697</v>
      </c>
      <c r="K119" s="157">
        <f t="shared" si="41"/>
        <v>75566.189999999988</v>
      </c>
      <c r="L119" s="157">
        <f t="shared" si="35"/>
        <v>0</v>
      </c>
      <c r="M119" s="164">
        <v>6</v>
      </c>
      <c r="N119" s="164"/>
      <c r="O119" s="157"/>
      <c r="P119" s="164">
        <f t="shared" si="36"/>
        <v>6</v>
      </c>
      <c r="Q119" s="165">
        <f t="shared" si="37"/>
        <v>0.33333333333333331</v>
      </c>
      <c r="R119" s="165">
        <f t="shared" si="49"/>
        <v>0</v>
      </c>
      <c r="S119" s="165">
        <f t="shared" si="49"/>
        <v>0</v>
      </c>
      <c r="T119" s="165">
        <f t="shared" si="38"/>
        <v>0.33333333333333331</v>
      </c>
      <c r="U119" s="157">
        <f t="shared" si="39"/>
        <v>25188.729999999996</v>
      </c>
      <c r="V119" s="157">
        <f t="shared" si="33"/>
        <v>0</v>
      </c>
      <c r="W119" s="157">
        <f t="shared" si="34"/>
        <v>0</v>
      </c>
      <c r="X119" s="157">
        <f t="shared" si="40"/>
        <v>25188.729999999996</v>
      </c>
      <c r="Y119" s="155">
        <f>'Свод с 01,09,2020 (2)'!Y119-'РБ с 01,09,2020 (3)'!X119</f>
        <v>6297.182499999999</v>
      </c>
      <c r="Z119" s="157"/>
      <c r="AA119" s="155">
        <f t="shared" ref="AA119:AA120" si="53">Y119*0.3</f>
        <v>1889.1547499999997</v>
      </c>
      <c r="AB119" s="155"/>
      <c r="AC119" s="155"/>
      <c r="AD119" s="155"/>
      <c r="AE119" s="160"/>
      <c r="AF119" s="155"/>
      <c r="AG119" s="155"/>
      <c r="AH119" s="160"/>
      <c r="AI119" s="155"/>
      <c r="AJ119" s="155"/>
      <c r="AK119" s="160"/>
      <c r="AL119" s="157"/>
      <c r="AM119" s="155">
        <f t="shared" si="42"/>
        <v>0</v>
      </c>
      <c r="AN119" s="155">
        <f t="shared" si="46"/>
        <v>1889.1547499999997</v>
      </c>
      <c r="AO119" s="155">
        <f t="shared" si="43"/>
        <v>6297.182499999999</v>
      </c>
      <c r="AP119" s="155">
        <f t="shared" si="31"/>
        <v>8186.3372499999987</v>
      </c>
      <c r="AQ119" s="155">
        <f>AO119*10%</f>
        <v>629.7182499999999</v>
      </c>
      <c r="AR119" s="157">
        <f t="shared" si="45"/>
        <v>8816.0554999999986</v>
      </c>
      <c r="AS119" s="193"/>
    </row>
    <row r="120" spans="1:45" ht="16.5" x14ac:dyDescent="0.25">
      <c r="A120" s="155">
        <f t="shared" si="30"/>
        <v>105</v>
      </c>
      <c r="B120" s="163" t="s">
        <v>715</v>
      </c>
      <c r="C120" s="163"/>
      <c r="D120" s="67" t="s">
        <v>62</v>
      </c>
      <c r="E120" s="201" t="s">
        <v>725</v>
      </c>
      <c r="F120" s="67" t="s">
        <v>110</v>
      </c>
      <c r="G120" s="67" t="s">
        <v>92</v>
      </c>
      <c r="H120" s="67">
        <v>4.2699999999999996</v>
      </c>
      <c r="I120" s="67"/>
      <c r="J120" s="157">
        <v>17697</v>
      </c>
      <c r="K120" s="157">
        <f t="shared" si="41"/>
        <v>75566.189999999988</v>
      </c>
      <c r="L120" s="157">
        <f t="shared" si="35"/>
        <v>0</v>
      </c>
      <c r="M120" s="164">
        <v>6</v>
      </c>
      <c r="N120" s="164"/>
      <c r="O120" s="157"/>
      <c r="P120" s="164">
        <v>6</v>
      </c>
      <c r="Q120" s="165">
        <f t="shared" si="37"/>
        <v>0.33333333333333331</v>
      </c>
      <c r="R120" s="165">
        <f t="shared" si="49"/>
        <v>0</v>
      </c>
      <c r="S120" s="165">
        <f t="shared" si="49"/>
        <v>0</v>
      </c>
      <c r="T120" s="165">
        <f t="shared" si="38"/>
        <v>0.33333333333333331</v>
      </c>
      <c r="U120" s="157">
        <f t="shared" si="39"/>
        <v>25188.729999999996</v>
      </c>
      <c r="V120" s="157">
        <f t="shared" si="33"/>
        <v>0</v>
      </c>
      <c r="W120" s="157">
        <f t="shared" si="34"/>
        <v>0</v>
      </c>
      <c r="X120" s="157">
        <f t="shared" si="40"/>
        <v>25188.729999999996</v>
      </c>
      <c r="Y120" s="155">
        <f>'Свод с 01,09,2020 (2)'!Y120-'РБ с 01,09,2020 (3)'!X120</f>
        <v>6297.182499999999</v>
      </c>
      <c r="Z120" s="157"/>
      <c r="AA120" s="155">
        <f t="shared" si="53"/>
        <v>1889.1547499999997</v>
      </c>
      <c r="AB120" s="155"/>
      <c r="AC120" s="155"/>
      <c r="AD120" s="155"/>
      <c r="AE120" s="160"/>
      <c r="AF120" s="155"/>
      <c r="AG120" s="155"/>
      <c r="AH120" s="160"/>
      <c r="AI120" s="155"/>
      <c r="AJ120" s="155"/>
      <c r="AK120" s="160"/>
      <c r="AL120" s="157"/>
      <c r="AM120" s="155">
        <f t="shared" si="42"/>
        <v>0</v>
      </c>
      <c r="AN120" s="155">
        <f t="shared" si="46"/>
        <v>1889.1547499999997</v>
      </c>
      <c r="AO120" s="155">
        <f t="shared" si="43"/>
        <v>6297.182499999999</v>
      </c>
      <c r="AP120" s="155">
        <f t="shared" si="31"/>
        <v>8186.3372499999987</v>
      </c>
      <c r="AQ120" s="155">
        <f>AO120*10%</f>
        <v>629.7182499999999</v>
      </c>
      <c r="AR120" s="157">
        <f t="shared" si="45"/>
        <v>8816.0554999999986</v>
      </c>
      <c r="AS120" s="193"/>
    </row>
    <row r="121" spans="1:45" ht="16.5" x14ac:dyDescent="0.25">
      <c r="A121" s="155">
        <f t="shared" si="30"/>
        <v>106</v>
      </c>
      <c r="B121" s="163" t="s">
        <v>716</v>
      </c>
      <c r="C121" s="163"/>
      <c r="D121" s="67" t="s">
        <v>62</v>
      </c>
      <c r="E121" s="67" t="s">
        <v>217</v>
      </c>
      <c r="F121" s="67"/>
      <c r="G121" s="67" t="s">
        <v>713</v>
      </c>
      <c r="H121" s="67"/>
      <c r="I121" s="67">
        <v>3.52</v>
      </c>
      <c r="J121" s="157">
        <v>17697</v>
      </c>
      <c r="K121" s="157">
        <f t="shared" si="41"/>
        <v>0</v>
      </c>
      <c r="L121" s="157">
        <f t="shared" si="35"/>
        <v>62293.440000000002</v>
      </c>
      <c r="M121" s="164"/>
      <c r="N121" s="164">
        <v>40.5</v>
      </c>
      <c r="O121" s="157">
        <v>0</v>
      </c>
      <c r="P121" s="164">
        <f t="shared" ref="P121:P122" si="54">M121+N121+O121</f>
        <v>40.5</v>
      </c>
      <c r="Q121" s="165">
        <f t="shared" si="37"/>
        <v>0</v>
      </c>
      <c r="R121" s="165">
        <f t="shared" ref="R121:S122" si="55">N121/24</f>
        <v>1.6875</v>
      </c>
      <c r="S121" s="165">
        <f t="shared" si="55"/>
        <v>0</v>
      </c>
      <c r="T121" s="165">
        <f t="shared" si="38"/>
        <v>1.6875</v>
      </c>
      <c r="U121" s="157">
        <f t="shared" si="39"/>
        <v>0</v>
      </c>
      <c r="V121" s="157">
        <f t="shared" si="33"/>
        <v>105120.18</v>
      </c>
      <c r="W121" s="157">
        <f t="shared" si="34"/>
        <v>0</v>
      </c>
      <c r="X121" s="157">
        <f t="shared" si="40"/>
        <v>105120.18</v>
      </c>
      <c r="Y121" s="155">
        <f>'Свод с 01,09,2020 (2)'!Y121-'РБ с 01,09,2020 (3)'!X121</f>
        <v>26280.044999999984</v>
      </c>
      <c r="Z121" s="157"/>
      <c r="AA121" s="155"/>
      <c r="AB121" s="155"/>
      <c r="AC121" s="155"/>
      <c r="AD121" s="155"/>
      <c r="AE121" s="160"/>
      <c r="AF121" s="155"/>
      <c r="AG121" s="155"/>
      <c r="AH121" s="160"/>
      <c r="AI121" s="155"/>
      <c r="AJ121" s="155"/>
      <c r="AK121" s="160"/>
      <c r="AL121" s="157"/>
      <c r="AM121" s="155">
        <f t="shared" si="42"/>
        <v>0</v>
      </c>
      <c r="AN121" s="155">
        <f t="shared" si="46"/>
        <v>0</v>
      </c>
      <c r="AO121" s="155">
        <f t="shared" si="43"/>
        <v>26280.044999999984</v>
      </c>
      <c r="AP121" s="155">
        <f t="shared" si="31"/>
        <v>26280.044999999984</v>
      </c>
      <c r="AQ121" s="155">
        <f>AO121*10%</f>
        <v>2628.0044999999986</v>
      </c>
      <c r="AR121" s="157">
        <f t="shared" si="45"/>
        <v>28908.049499999983</v>
      </c>
      <c r="AS121" s="193"/>
    </row>
    <row r="122" spans="1:45" ht="16.5" x14ac:dyDescent="0.25">
      <c r="A122" s="155">
        <f t="shared" si="30"/>
        <v>107</v>
      </c>
      <c r="B122" s="163" t="s">
        <v>712</v>
      </c>
      <c r="C122" s="163"/>
      <c r="D122" s="67" t="s">
        <v>62</v>
      </c>
      <c r="E122" s="67" t="s">
        <v>217</v>
      </c>
      <c r="F122" s="67"/>
      <c r="G122" s="67" t="s">
        <v>713</v>
      </c>
      <c r="H122" s="67"/>
      <c r="I122" s="67">
        <v>3.52</v>
      </c>
      <c r="J122" s="157">
        <v>17697</v>
      </c>
      <c r="K122" s="157">
        <f t="shared" si="41"/>
        <v>0</v>
      </c>
      <c r="L122" s="157">
        <f t="shared" si="35"/>
        <v>62293.440000000002</v>
      </c>
      <c r="M122" s="164"/>
      <c r="N122" s="164"/>
      <c r="O122" s="164">
        <v>254.5</v>
      </c>
      <c r="P122" s="164">
        <f t="shared" si="54"/>
        <v>254.5</v>
      </c>
      <c r="Q122" s="165">
        <f t="shared" si="37"/>
        <v>0</v>
      </c>
      <c r="R122" s="165">
        <f t="shared" si="55"/>
        <v>0</v>
      </c>
      <c r="S122" s="165">
        <f t="shared" si="55"/>
        <v>10.604166666666666</v>
      </c>
      <c r="T122" s="165">
        <f t="shared" si="38"/>
        <v>10.604166666666666</v>
      </c>
      <c r="U122" s="157">
        <f t="shared" si="39"/>
        <v>0</v>
      </c>
      <c r="V122" s="157">
        <f t="shared" si="33"/>
        <v>0</v>
      </c>
      <c r="W122" s="157">
        <f t="shared" si="34"/>
        <v>660570.02</v>
      </c>
      <c r="X122" s="157">
        <f>U122+V122+W122</f>
        <v>660570.02</v>
      </c>
      <c r="Y122" s="155">
        <f>'Свод с 01,09,2020 (2)'!Y122-'РБ с 01,09,2020 (3)'!X122</f>
        <v>165142.505</v>
      </c>
      <c r="Z122" s="157"/>
      <c r="AA122" s="155"/>
      <c r="AB122" s="155"/>
      <c r="AC122" s="155"/>
      <c r="AD122" s="155"/>
      <c r="AE122" s="160"/>
      <c r="AF122" s="155"/>
      <c r="AG122" s="155"/>
      <c r="AH122" s="160"/>
      <c r="AI122" s="155"/>
      <c r="AJ122" s="155"/>
      <c r="AK122" s="160"/>
      <c r="AL122" s="157"/>
      <c r="AM122" s="155">
        <f t="shared" si="42"/>
        <v>0</v>
      </c>
      <c r="AN122" s="155">
        <f t="shared" si="46"/>
        <v>0</v>
      </c>
      <c r="AO122" s="155">
        <f t="shared" si="43"/>
        <v>165142.505</v>
      </c>
      <c r="AP122" s="155">
        <f t="shared" si="31"/>
        <v>165142.505</v>
      </c>
      <c r="AQ122" s="155">
        <f>AO122*10%</f>
        <v>16514.250500000002</v>
      </c>
      <c r="AR122" s="157">
        <f t="shared" si="45"/>
        <v>181656.7555</v>
      </c>
      <c r="AS122" s="193"/>
    </row>
    <row r="123" spans="1:45" ht="16.5" x14ac:dyDescent="0.25">
      <c r="A123" s="157"/>
      <c r="B123" s="163"/>
      <c r="C123" s="171"/>
      <c r="D123" s="67"/>
      <c r="E123" s="67"/>
      <c r="F123" s="67"/>
      <c r="G123" s="67"/>
      <c r="H123" s="67"/>
      <c r="I123" s="67"/>
      <c r="J123" s="67"/>
      <c r="K123" s="157"/>
      <c r="L123" s="157"/>
      <c r="M123" s="207">
        <f t="shared" ref="M123:W123" si="56">SUM(M16:M122)</f>
        <v>1374</v>
      </c>
      <c r="N123" s="172">
        <f t="shared" si="56"/>
        <v>266</v>
      </c>
      <c r="O123" s="172">
        <f t="shared" si="56"/>
        <v>258</v>
      </c>
      <c r="P123" s="172">
        <f t="shared" si="56"/>
        <v>1898</v>
      </c>
      <c r="Q123" s="172">
        <f t="shared" si="56"/>
        <v>76.333333333333286</v>
      </c>
      <c r="R123" s="172">
        <f t="shared" si="56"/>
        <v>11.083333333333334</v>
      </c>
      <c r="S123" s="172">
        <f t="shared" si="56"/>
        <v>10.75</v>
      </c>
      <c r="T123" s="173">
        <f>SUM(T16:T122)</f>
        <v>98.1666666666666</v>
      </c>
      <c r="U123" s="172">
        <f t="shared" si="56"/>
        <v>6442846.2624999974</v>
      </c>
      <c r="V123" s="172">
        <f t="shared" si="56"/>
        <v>780168.55812499998</v>
      </c>
      <c r="W123" s="172">
        <f t="shared" si="56"/>
        <v>672637.16187499999</v>
      </c>
      <c r="X123" s="174">
        <f>SUM(X16:X122)</f>
        <v>7895651.9824999981</v>
      </c>
      <c r="Y123" s="174">
        <f>SUM(Y16:Y122)</f>
        <v>1973912.995625</v>
      </c>
      <c r="Z123" s="174">
        <f>SUM(Z16:Z122)</f>
        <v>0</v>
      </c>
      <c r="AA123" s="174">
        <f>SUM(AA21:AA122)</f>
        <v>102988.63175000002</v>
      </c>
      <c r="AB123" s="174">
        <f>SUM(AB16:AB122)</f>
        <v>0</v>
      </c>
      <c r="AC123" s="174"/>
      <c r="AD123" s="174">
        <f>SUM(AD16:AD122)</f>
        <v>0</v>
      </c>
      <c r="AE123" s="174">
        <f>SUM(AE16:AE122)</f>
        <v>0</v>
      </c>
      <c r="AF123" s="174"/>
      <c r="AG123" s="174">
        <f>SUM(AG16:AG122)</f>
        <v>0</v>
      </c>
      <c r="AH123" s="174">
        <f>SUM(AH16:AH122)</f>
        <v>0</v>
      </c>
      <c r="AI123" s="174"/>
      <c r="AJ123" s="174">
        <f>SUM(AJ16:AJ122)</f>
        <v>0</v>
      </c>
      <c r="AK123" s="172">
        <f>SUM(AK16:AK122)</f>
        <v>0</v>
      </c>
      <c r="AL123" s="174"/>
      <c r="AM123" s="174">
        <f t="shared" ref="AM123:AQ123" si="57">SUM(AM16:AM122)</f>
        <v>0</v>
      </c>
      <c r="AN123" s="174">
        <f t="shared" si="57"/>
        <v>102988.63175000002</v>
      </c>
      <c r="AO123" s="174">
        <f t="shared" si="57"/>
        <v>1973912.995625</v>
      </c>
      <c r="AP123" s="174">
        <f t="shared" si="57"/>
        <v>2076901.6273749997</v>
      </c>
      <c r="AQ123" s="174">
        <f t="shared" si="57"/>
        <v>189514.59218750006</v>
      </c>
      <c r="AR123" s="174">
        <f>SUM(AR16:AR122)</f>
        <v>2266416.2195625016</v>
      </c>
      <c r="AS123" s="193"/>
    </row>
    <row r="124" spans="1:45" ht="16.5" x14ac:dyDescent="0.25">
      <c r="A124" s="175"/>
      <c r="B124" s="129" t="s">
        <v>426</v>
      </c>
      <c r="C124" s="176"/>
      <c r="D124" s="203"/>
      <c r="E124" s="178"/>
      <c r="F124" s="178"/>
      <c r="G124" s="178"/>
      <c r="H124" s="179"/>
      <c r="I124" s="179"/>
      <c r="J124" s="178"/>
      <c r="K124" s="175"/>
      <c r="L124" s="175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27"/>
      <c r="Y124" s="127"/>
      <c r="Z124" s="127"/>
      <c r="AA124" s="166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81"/>
      <c r="AP124" s="127"/>
      <c r="AQ124" s="127"/>
      <c r="AR124" s="127"/>
      <c r="AS124" s="193"/>
    </row>
    <row r="125" spans="1:45" ht="18" x14ac:dyDescent="0.25">
      <c r="A125" s="178"/>
      <c r="B125" s="129" t="s">
        <v>427</v>
      </c>
      <c r="C125" s="176"/>
      <c r="D125" s="177"/>
      <c r="E125" s="182"/>
      <c r="F125" s="182"/>
      <c r="G125" s="178"/>
      <c r="H125" s="179"/>
      <c r="I125" s="179"/>
      <c r="J125" s="178"/>
      <c r="K125" s="175"/>
      <c r="L125" s="175"/>
      <c r="M125" s="183"/>
      <c r="N125" s="184"/>
      <c r="O125" s="184"/>
      <c r="P125" s="184"/>
      <c r="Q125" s="182"/>
      <c r="R125" s="182"/>
      <c r="S125" s="182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5"/>
      <c r="AD125" s="175"/>
      <c r="AE125" s="178"/>
      <c r="AF125" s="178"/>
      <c r="AG125" s="178"/>
      <c r="AH125" s="178"/>
      <c r="AI125" s="178"/>
      <c r="AJ125" s="178"/>
      <c r="AK125" s="178"/>
      <c r="AL125" s="175"/>
      <c r="AM125" s="178"/>
      <c r="AN125" s="175"/>
      <c r="AO125" s="166"/>
      <c r="AP125" s="175"/>
      <c r="AQ125" s="175"/>
      <c r="AR125" s="175"/>
    </row>
    <row r="126" spans="1:45" ht="18" x14ac:dyDescent="0.25">
      <c r="A126" s="178"/>
      <c r="B126" s="129" t="s">
        <v>547</v>
      </c>
      <c r="C126" s="185"/>
      <c r="D126" s="186"/>
      <c r="E126" s="187"/>
      <c r="F126" s="187"/>
      <c r="G126" s="186"/>
      <c r="H126" s="131"/>
      <c r="I126" s="179"/>
      <c r="J126" s="179"/>
      <c r="K126" s="166"/>
      <c r="L126" s="175"/>
      <c r="M126" s="188"/>
      <c r="N126" s="188"/>
      <c r="O126" s="188"/>
      <c r="P126" s="188"/>
      <c r="Q126" s="189"/>
      <c r="R126" s="189"/>
      <c r="S126" s="189"/>
      <c r="T126" s="189"/>
      <c r="U126" s="190"/>
      <c r="V126" s="190"/>
      <c r="W126" s="190"/>
      <c r="X126" s="175"/>
      <c r="Y126" s="175"/>
      <c r="Z126" s="175"/>
      <c r="AA126" s="175"/>
      <c r="AB126" s="178"/>
      <c r="AC126" s="175"/>
      <c r="AD126" s="175"/>
      <c r="AE126" s="178"/>
      <c r="AF126" s="175"/>
      <c r="AG126" s="178"/>
      <c r="AH126" s="178"/>
      <c r="AI126" s="178"/>
      <c r="AJ126" s="175"/>
      <c r="AK126" s="178"/>
      <c r="AL126" s="175"/>
      <c r="AM126" s="191"/>
      <c r="AN126" s="175"/>
      <c r="AO126" s="166"/>
      <c r="AP126" s="175"/>
      <c r="AQ126" s="175"/>
      <c r="AR126" s="175"/>
    </row>
    <row r="127" spans="1:45" x14ac:dyDescent="0.25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</row>
  </sheetData>
  <mergeCells count="41">
    <mergeCell ref="AI6:AL6"/>
    <mergeCell ref="AJ1:AL1"/>
    <mergeCell ref="AJ2:AL2"/>
    <mergeCell ref="AJ3:AL3"/>
    <mergeCell ref="AJ4:AL4"/>
    <mergeCell ref="AJ5:AL5"/>
    <mergeCell ref="D8:P8"/>
    <mergeCell ref="B9:W9"/>
    <mergeCell ref="B10:R10"/>
    <mergeCell ref="D11:Q11"/>
    <mergeCell ref="A12:A14"/>
    <mergeCell ref="B12:B14"/>
    <mergeCell ref="D12:D14"/>
    <mergeCell ref="E12:E14"/>
    <mergeCell ref="F12:F14"/>
    <mergeCell ref="G12:G14"/>
    <mergeCell ref="H12:X12"/>
    <mergeCell ref="AB12:AM12"/>
    <mergeCell ref="AN12:AN14"/>
    <mergeCell ref="AP12:AP14"/>
    <mergeCell ref="U13:W13"/>
    <mergeCell ref="X13:X14"/>
    <mergeCell ref="Y13:Y14"/>
    <mergeCell ref="Z13:Z14"/>
    <mergeCell ref="AO13:AO14"/>
    <mergeCell ref="AR12:AR14"/>
    <mergeCell ref="H13:H14"/>
    <mergeCell ref="I13:I14"/>
    <mergeCell ref="J13:J14"/>
    <mergeCell ref="K13:K14"/>
    <mergeCell ref="L13:L14"/>
    <mergeCell ref="M13:O13"/>
    <mergeCell ref="P13:P14"/>
    <mergeCell ref="Q13:S13"/>
    <mergeCell ref="T13:T14"/>
    <mergeCell ref="AQ12:AQ14"/>
    <mergeCell ref="AA13:AA14"/>
    <mergeCell ref="AB13:AD13"/>
    <mergeCell ref="AE13:AG13"/>
    <mergeCell ref="AH13:AJ13"/>
    <mergeCell ref="AK13:AM1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S127"/>
  <sheetViews>
    <sheetView view="pageBreakPreview" topLeftCell="A115" zoomScaleNormal="100" zoomScaleSheetLayoutView="100" workbookViewId="0">
      <selection activeCell="B115" sqref="B1:B1048576"/>
    </sheetView>
  </sheetViews>
  <sheetFormatPr defaultRowHeight="15" x14ac:dyDescent="0.25"/>
  <cols>
    <col min="1" max="1" width="8" customWidth="1"/>
    <col min="2" max="2" width="19.28515625" customWidth="1"/>
    <col min="3" max="3" width="78.28515625" customWidth="1"/>
    <col min="4" max="4" width="10.42578125" customWidth="1"/>
    <col min="5" max="7" width="13.28515625" customWidth="1"/>
    <col min="8" max="8" width="9.140625" customWidth="1"/>
    <col min="9" max="9" width="8.28515625" customWidth="1"/>
    <col min="10" max="10" width="9.7109375" customWidth="1"/>
    <col min="11" max="11" width="10.28515625" customWidth="1"/>
    <col min="12" max="12" width="9.42578125" customWidth="1"/>
    <col min="13" max="13" width="11.42578125" customWidth="1"/>
    <col min="14" max="14" width="9.42578125" customWidth="1"/>
    <col min="15" max="15" width="10" customWidth="1"/>
    <col min="16" max="16" width="11.28515625" customWidth="1"/>
    <col min="17" max="17" width="10.42578125" customWidth="1"/>
    <col min="18" max="18" width="9.85546875" customWidth="1"/>
    <col min="19" max="19" width="11.140625" customWidth="1"/>
    <col min="20" max="20" width="10.28515625" customWidth="1"/>
    <col min="21" max="21" width="11.85546875" customWidth="1"/>
    <col min="22" max="23" width="11" customWidth="1"/>
    <col min="24" max="27" width="13.7109375" customWidth="1"/>
    <col min="28" max="28" width="9" customWidth="1"/>
    <col min="29" max="29" width="6.5703125" customWidth="1"/>
    <col min="30" max="30" width="13.7109375" customWidth="1"/>
    <col min="31" max="31" width="9.85546875" customWidth="1"/>
    <col min="32" max="32" width="10.7109375" customWidth="1"/>
    <col min="33" max="33" width="11.42578125" customWidth="1"/>
    <col min="34" max="34" width="7.28515625" customWidth="1"/>
    <col min="35" max="35" width="7.140625" customWidth="1"/>
    <col min="36" max="36" width="12.7109375" customWidth="1"/>
    <col min="37" max="37" width="6.85546875" customWidth="1"/>
    <col min="38" max="38" width="10.140625" customWidth="1"/>
    <col min="39" max="39" width="12.5703125" customWidth="1"/>
    <col min="40" max="40" width="13.5703125" customWidth="1"/>
    <col min="41" max="41" width="13" customWidth="1"/>
    <col min="42" max="42" width="13.28515625" customWidth="1"/>
    <col min="43" max="43" width="11.28515625" customWidth="1"/>
    <col min="44" max="44" width="12.42578125" customWidth="1"/>
  </cols>
  <sheetData>
    <row r="1" spans="1:45" ht="18.75" customHeight="1" x14ac:dyDescent="0.25">
      <c r="A1" s="115"/>
      <c r="B1" s="116"/>
      <c r="C1" s="116"/>
      <c r="D1" s="115"/>
      <c r="E1" s="115"/>
      <c r="F1" s="115"/>
      <c r="G1" s="115"/>
      <c r="H1" s="115"/>
      <c r="I1" s="117"/>
      <c r="J1" s="115"/>
      <c r="K1" s="118"/>
      <c r="L1" s="118"/>
      <c r="M1" s="119"/>
      <c r="N1" s="119"/>
      <c r="O1" s="119"/>
      <c r="P1" s="119"/>
      <c r="Q1" s="120"/>
      <c r="R1" s="120"/>
      <c r="S1" s="120"/>
      <c r="T1" s="120"/>
      <c r="U1" s="115"/>
      <c r="V1" s="115"/>
      <c r="W1" s="115"/>
      <c r="X1" s="115"/>
      <c r="Y1" s="115"/>
      <c r="Z1" s="115"/>
      <c r="AA1" s="115"/>
      <c r="AB1" s="115"/>
      <c r="AC1" s="118"/>
      <c r="AD1" s="118"/>
      <c r="AE1" s="115"/>
      <c r="AF1" s="115"/>
      <c r="AG1" s="121"/>
      <c r="AH1" s="121"/>
      <c r="AI1" s="122" t="s">
        <v>0</v>
      </c>
      <c r="AJ1" s="230" t="s">
        <v>1</v>
      </c>
      <c r="AK1" s="231"/>
      <c r="AL1" s="232"/>
      <c r="AM1" s="123"/>
      <c r="AN1" s="124" t="s">
        <v>2</v>
      </c>
      <c r="AO1" s="199" t="s">
        <v>3</v>
      </c>
      <c r="AP1" s="126" t="s">
        <v>4</v>
      </c>
      <c r="AQ1" s="127"/>
      <c r="AR1" s="196"/>
    </row>
    <row r="2" spans="1:45" ht="18.75" customHeight="1" x14ac:dyDescent="0.25">
      <c r="A2" s="115"/>
      <c r="B2" s="130"/>
      <c r="C2" s="130"/>
      <c r="D2" s="196"/>
      <c r="E2" s="196"/>
      <c r="F2" s="196"/>
      <c r="G2" s="196"/>
      <c r="H2" s="196"/>
      <c r="I2" s="131"/>
      <c r="J2" s="196"/>
      <c r="K2" s="132"/>
      <c r="L2" s="132"/>
      <c r="M2" s="133"/>
      <c r="N2" s="196"/>
      <c r="O2" s="196"/>
      <c r="P2" s="133" t="s">
        <v>6</v>
      </c>
      <c r="Q2" s="134"/>
      <c r="R2" s="134"/>
      <c r="S2" s="134"/>
      <c r="T2" s="134"/>
      <c r="U2" s="135"/>
      <c r="V2" s="135"/>
      <c r="W2" s="135"/>
      <c r="X2" s="136"/>
      <c r="Y2" s="136"/>
      <c r="Z2" s="136"/>
      <c r="AA2" s="136"/>
      <c r="AB2" s="115"/>
      <c r="AC2" s="118"/>
      <c r="AD2" s="118"/>
      <c r="AE2" s="115"/>
      <c r="AF2" s="115"/>
      <c r="AG2" s="121"/>
      <c r="AH2" s="121"/>
      <c r="AI2" s="137">
        <v>1</v>
      </c>
      <c r="AJ2" s="233" t="s">
        <v>7</v>
      </c>
      <c r="AK2" s="234"/>
      <c r="AL2" s="235"/>
      <c r="AM2" s="138"/>
      <c r="AN2" s="139">
        <v>4</v>
      </c>
      <c r="AO2" s="137">
        <v>10</v>
      </c>
      <c r="AP2" s="140">
        <f>AN2+AO2</f>
        <v>14</v>
      </c>
      <c r="AQ2" s="141"/>
      <c r="AR2" s="142"/>
    </row>
    <row r="3" spans="1:45" ht="18.75" x14ac:dyDescent="0.25">
      <c r="A3" s="115"/>
      <c r="B3" s="130"/>
      <c r="C3" s="130"/>
      <c r="D3" s="196"/>
      <c r="E3" s="196"/>
      <c r="F3" s="196"/>
      <c r="G3" s="196"/>
      <c r="H3" s="196"/>
      <c r="I3" s="131"/>
      <c r="J3" s="196"/>
      <c r="K3" s="132"/>
      <c r="L3" s="132"/>
      <c r="M3" s="133"/>
      <c r="N3" s="196"/>
      <c r="O3" s="196"/>
      <c r="P3" s="133" t="s">
        <v>9</v>
      </c>
      <c r="Q3" s="134"/>
      <c r="R3" s="134"/>
      <c r="S3" s="134"/>
      <c r="T3" s="134"/>
      <c r="U3" s="135"/>
      <c r="V3" s="135"/>
      <c r="W3" s="135"/>
      <c r="X3" s="115"/>
      <c r="Y3" s="115"/>
      <c r="Z3" s="115"/>
      <c r="AA3" s="115"/>
      <c r="AB3" s="115"/>
      <c r="AC3" s="118"/>
      <c r="AD3" s="118"/>
      <c r="AE3" s="115"/>
      <c r="AF3" s="115"/>
      <c r="AG3" s="121"/>
      <c r="AH3" s="121"/>
      <c r="AI3" s="137">
        <v>2</v>
      </c>
      <c r="AJ3" s="227" t="s">
        <v>10</v>
      </c>
      <c r="AK3" s="228"/>
      <c r="AL3" s="229"/>
      <c r="AM3" s="143"/>
      <c r="AN3" s="139">
        <v>38</v>
      </c>
      <c r="AO3" s="137">
        <v>148</v>
      </c>
      <c r="AP3" s="140">
        <f>AN3+AO3</f>
        <v>186</v>
      </c>
      <c r="AQ3" s="141"/>
      <c r="AR3" s="142"/>
    </row>
    <row r="4" spans="1:45" ht="35.25" customHeight="1" x14ac:dyDescent="0.25">
      <c r="A4" s="115"/>
      <c r="B4" s="129" t="s">
        <v>11</v>
      </c>
      <c r="C4" s="129"/>
      <c r="D4" s="136"/>
      <c r="E4" s="136"/>
      <c r="F4" s="136"/>
      <c r="G4" s="196"/>
      <c r="H4" s="196"/>
      <c r="I4" s="131"/>
      <c r="J4" s="196"/>
      <c r="K4" s="132"/>
      <c r="L4" s="132"/>
      <c r="M4" s="133"/>
      <c r="N4" s="133"/>
      <c r="O4" s="133"/>
      <c r="P4" s="133" t="s">
        <v>12</v>
      </c>
      <c r="Q4" s="134"/>
      <c r="R4" s="134"/>
      <c r="S4" s="134"/>
      <c r="T4" s="134"/>
      <c r="U4" s="135"/>
      <c r="V4" s="135"/>
      <c r="W4" s="135"/>
      <c r="X4" s="115"/>
      <c r="Y4" s="115"/>
      <c r="Z4" s="115"/>
      <c r="AA4" s="115"/>
      <c r="AB4" s="115"/>
      <c r="AC4" s="118"/>
      <c r="AD4" s="118"/>
      <c r="AE4" s="115"/>
      <c r="AF4" s="115"/>
      <c r="AG4" s="121"/>
      <c r="AH4" s="121"/>
      <c r="AI4" s="137">
        <v>3</v>
      </c>
      <c r="AJ4" s="233" t="s">
        <v>13</v>
      </c>
      <c r="AK4" s="234"/>
      <c r="AL4" s="235"/>
      <c r="AM4" s="138"/>
      <c r="AN4" s="139">
        <v>231.5</v>
      </c>
      <c r="AO4" s="139">
        <v>1666.5</v>
      </c>
      <c r="AP4" s="140">
        <f>AN4+AO4</f>
        <v>1898</v>
      </c>
      <c r="AQ4" s="135"/>
      <c r="AR4" s="142"/>
    </row>
    <row r="5" spans="1:45" ht="30" customHeight="1" x14ac:dyDescent="0.25">
      <c r="A5" s="115"/>
      <c r="B5" s="144"/>
      <c r="C5" s="144"/>
      <c r="D5" s="135"/>
      <c r="E5" s="135"/>
      <c r="F5" s="135"/>
      <c r="G5" s="135"/>
      <c r="H5" s="135"/>
      <c r="I5" s="145"/>
      <c r="J5" s="135"/>
      <c r="K5" s="141"/>
      <c r="L5" s="141"/>
      <c r="M5" s="142"/>
      <c r="N5" s="142"/>
      <c r="O5" s="142"/>
      <c r="P5" s="142"/>
      <c r="Q5" s="146"/>
      <c r="R5" s="146"/>
      <c r="S5" s="146"/>
      <c r="T5" s="146"/>
      <c r="U5" s="135"/>
      <c r="V5" s="135"/>
      <c r="W5" s="135"/>
      <c r="X5" s="115"/>
      <c r="Y5" s="115"/>
      <c r="Z5" s="115"/>
      <c r="AA5" s="115"/>
      <c r="AB5" s="115"/>
      <c r="AC5" s="118"/>
      <c r="AD5" s="118"/>
      <c r="AE5" s="115"/>
      <c r="AF5" s="115"/>
      <c r="AG5" s="121"/>
      <c r="AH5" s="121"/>
      <c r="AI5" s="137">
        <v>4</v>
      </c>
      <c r="AJ5" s="233" t="s">
        <v>14</v>
      </c>
      <c r="AK5" s="234"/>
      <c r="AL5" s="235"/>
      <c r="AM5" s="138"/>
      <c r="AN5" s="139">
        <v>231.5</v>
      </c>
      <c r="AO5" s="140">
        <v>1666.5</v>
      </c>
      <c r="AP5" s="140">
        <f>AN5+AO5</f>
        <v>1898</v>
      </c>
      <c r="AQ5" s="142"/>
      <c r="AR5" s="142"/>
    </row>
    <row r="6" spans="1:45" ht="18.75" x14ac:dyDescent="0.25">
      <c r="A6" s="115"/>
      <c r="B6" s="144"/>
      <c r="C6" s="144"/>
      <c r="D6" s="135"/>
      <c r="E6" s="135"/>
      <c r="F6" s="135"/>
      <c r="G6" s="135"/>
      <c r="H6" s="135"/>
      <c r="I6" s="145"/>
      <c r="J6" s="135"/>
      <c r="K6" s="141"/>
      <c r="L6" s="141"/>
      <c r="M6" s="142"/>
      <c r="N6" s="142"/>
      <c r="O6" s="142"/>
      <c r="P6" s="142"/>
      <c r="Q6" s="146"/>
      <c r="R6" s="146"/>
      <c r="S6" s="146"/>
      <c r="T6" s="146"/>
      <c r="U6" s="135"/>
      <c r="V6" s="135"/>
      <c r="W6" s="135"/>
      <c r="X6" s="115"/>
      <c r="Y6" s="115"/>
      <c r="Z6" s="115"/>
      <c r="AA6" s="115"/>
      <c r="AB6" s="115"/>
      <c r="AC6" s="118"/>
      <c r="AD6" s="118"/>
      <c r="AE6" s="115"/>
      <c r="AF6" s="115"/>
      <c r="AG6" s="121"/>
      <c r="AH6" s="121"/>
      <c r="AI6" s="227" t="s">
        <v>15</v>
      </c>
      <c r="AJ6" s="228"/>
      <c r="AK6" s="228"/>
      <c r="AL6" s="229"/>
      <c r="AM6" s="143"/>
      <c r="AN6" s="139"/>
      <c r="AO6" s="139"/>
      <c r="AP6" s="139"/>
      <c r="AQ6" s="135"/>
      <c r="AR6" s="135"/>
    </row>
    <row r="7" spans="1:45" ht="16.5" x14ac:dyDescent="0.25">
      <c r="A7" s="115"/>
      <c r="B7" s="144"/>
      <c r="C7" s="144"/>
      <c r="D7" s="135"/>
      <c r="E7" s="135"/>
      <c r="F7" s="135"/>
      <c r="G7" s="135"/>
      <c r="H7" s="135"/>
      <c r="I7" s="145"/>
      <c r="J7" s="135"/>
      <c r="K7" s="141"/>
      <c r="L7" s="141"/>
      <c r="M7" s="142"/>
      <c r="N7" s="142"/>
      <c r="O7" s="142"/>
      <c r="P7" s="142"/>
      <c r="Q7" s="146"/>
      <c r="R7" s="146"/>
      <c r="S7" s="146"/>
      <c r="T7" s="146"/>
      <c r="U7" s="135"/>
      <c r="V7" s="135"/>
      <c r="W7" s="135"/>
      <c r="X7" s="115"/>
      <c r="Y7" s="115"/>
      <c r="Z7" s="115"/>
      <c r="AA7" s="115"/>
      <c r="AB7" s="115"/>
      <c r="AC7" s="118"/>
      <c r="AD7" s="118"/>
      <c r="AE7" s="115"/>
      <c r="AF7" s="115"/>
      <c r="AG7" s="115"/>
      <c r="AH7" s="115"/>
      <c r="AI7" s="115"/>
      <c r="AJ7" s="115"/>
      <c r="AK7" s="115"/>
      <c r="AL7" s="118"/>
      <c r="AM7" s="115"/>
      <c r="AN7" s="118"/>
      <c r="AO7" s="147"/>
      <c r="AP7" s="118"/>
      <c r="AQ7" s="118"/>
      <c r="AR7" s="118"/>
    </row>
    <row r="8" spans="1:45" ht="16.5" x14ac:dyDescent="0.25">
      <c r="A8" s="115"/>
      <c r="B8" s="129"/>
      <c r="C8" s="129"/>
      <c r="D8" s="222" t="s">
        <v>16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134"/>
      <c r="R8" s="134"/>
      <c r="S8" s="134"/>
      <c r="T8" s="134"/>
      <c r="U8" s="196"/>
      <c r="V8" s="196"/>
      <c r="W8" s="196"/>
      <c r="X8" s="115"/>
      <c r="Y8" s="115"/>
      <c r="Z8" s="115"/>
      <c r="AA8" s="115"/>
      <c r="AB8" s="135"/>
      <c r="AC8" s="118"/>
      <c r="AD8" s="118"/>
      <c r="AE8" s="115"/>
      <c r="AF8" s="115"/>
      <c r="AG8" s="115"/>
      <c r="AH8" s="115"/>
      <c r="AI8" s="115"/>
      <c r="AJ8" s="115"/>
      <c r="AK8" s="115"/>
      <c r="AL8" s="118"/>
      <c r="AM8" s="115"/>
      <c r="AN8" s="118"/>
      <c r="AO8" s="147"/>
      <c r="AP8" s="118"/>
      <c r="AQ8" s="118"/>
      <c r="AR8" s="118"/>
    </row>
    <row r="9" spans="1:45" ht="15.75" x14ac:dyDescent="0.25">
      <c r="A9" s="115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115"/>
      <c r="Y9" s="115"/>
      <c r="Z9" s="115"/>
      <c r="AA9" s="115"/>
      <c r="AB9" s="115"/>
      <c r="AC9" s="118"/>
      <c r="AD9" s="118"/>
      <c r="AE9" s="115"/>
      <c r="AF9" s="115"/>
      <c r="AG9" s="115"/>
      <c r="AH9" s="115"/>
      <c r="AI9" s="115"/>
      <c r="AJ9" s="115"/>
      <c r="AK9" s="115"/>
      <c r="AL9" s="118"/>
      <c r="AM9" s="115"/>
      <c r="AN9" s="118"/>
      <c r="AO9" s="147"/>
      <c r="AP9" s="118"/>
      <c r="AQ9" s="118"/>
      <c r="AR9" s="118"/>
    </row>
    <row r="10" spans="1:45" ht="15.75" x14ac:dyDescent="0.25">
      <c r="A10" s="115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197"/>
      <c r="T10" s="134"/>
      <c r="U10" s="196"/>
      <c r="V10" s="196"/>
      <c r="W10" s="196"/>
      <c r="X10" s="115"/>
      <c r="Y10" s="115"/>
      <c r="Z10" s="115"/>
      <c r="AA10" s="115"/>
      <c r="AB10" s="115"/>
      <c r="AC10" s="118"/>
      <c r="AD10" s="118"/>
      <c r="AE10" s="115"/>
      <c r="AF10" s="115"/>
      <c r="AG10" s="115"/>
      <c r="AH10" s="115"/>
      <c r="AI10" s="115"/>
      <c r="AJ10" s="115"/>
      <c r="AK10" s="115"/>
      <c r="AL10" s="118"/>
      <c r="AM10" s="115"/>
      <c r="AN10" s="118"/>
      <c r="AO10" s="147"/>
      <c r="AP10" s="118"/>
      <c r="AQ10" s="118"/>
      <c r="AR10" s="118"/>
    </row>
    <row r="11" spans="1:45" ht="16.5" x14ac:dyDescent="0.25">
      <c r="A11" s="115"/>
      <c r="B11" s="129"/>
      <c r="C11" s="129"/>
      <c r="D11" s="224" t="s">
        <v>582</v>
      </c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134"/>
      <c r="S11" s="134"/>
      <c r="T11" s="134"/>
      <c r="U11" s="196"/>
      <c r="V11" s="196"/>
      <c r="W11" s="196"/>
      <c r="X11" s="115"/>
      <c r="Y11" s="115"/>
      <c r="Z11" s="115"/>
      <c r="AA11" s="115"/>
      <c r="AB11" s="115"/>
      <c r="AC11" s="118"/>
      <c r="AD11" s="118"/>
      <c r="AE11" s="115"/>
      <c r="AF11" s="115"/>
      <c r="AG11" s="115"/>
      <c r="AH11" s="115"/>
      <c r="AI11" s="115"/>
      <c r="AJ11" s="115"/>
      <c r="AK11" s="115"/>
      <c r="AL11" s="118"/>
      <c r="AM11" s="115"/>
      <c r="AN11" s="118"/>
      <c r="AO11" s="147"/>
      <c r="AP11" s="118"/>
      <c r="AQ11" s="118"/>
      <c r="AR11" s="118"/>
    </row>
    <row r="12" spans="1:45" ht="16.5" customHeight="1" x14ac:dyDescent="0.25">
      <c r="A12" s="211" t="s">
        <v>0</v>
      </c>
      <c r="B12" s="225" t="s">
        <v>19</v>
      </c>
      <c r="C12" s="149"/>
      <c r="D12" s="218" t="s">
        <v>20</v>
      </c>
      <c r="E12" s="211" t="s">
        <v>717</v>
      </c>
      <c r="F12" s="218" t="s">
        <v>660</v>
      </c>
      <c r="G12" s="218" t="s">
        <v>23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195"/>
      <c r="Z12" s="195"/>
      <c r="AA12" s="202"/>
      <c r="AB12" s="211" t="s">
        <v>25</v>
      </c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08" t="s">
        <v>27</v>
      </c>
      <c r="AO12" s="150"/>
      <c r="AP12" s="208" t="s">
        <v>4</v>
      </c>
      <c r="AQ12" s="208" t="s">
        <v>28</v>
      </c>
      <c r="AR12" s="208" t="s">
        <v>29</v>
      </c>
    </row>
    <row r="13" spans="1:45" ht="42" customHeight="1" x14ac:dyDescent="0.25">
      <c r="A13" s="211"/>
      <c r="B13" s="225"/>
      <c r="C13" s="151" t="s">
        <v>30</v>
      </c>
      <c r="D13" s="226"/>
      <c r="E13" s="211"/>
      <c r="F13" s="226"/>
      <c r="G13" s="226"/>
      <c r="H13" s="211" t="s">
        <v>31</v>
      </c>
      <c r="I13" s="212" t="s">
        <v>32</v>
      </c>
      <c r="J13" s="211" t="s">
        <v>33</v>
      </c>
      <c r="K13" s="213" t="s">
        <v>34</v>
      </c>
      <c r="L13" s="213" t="s">
        <v>35</v>
      </c>
      <c r="M13" s="214" t="s">
        <v>36</v>
      </c>
      <c r="N13" s="215"/>
      <c r="O13" s="216"/>
      <c r="P13" s="217" t="s">
        <v>37</v>
      </c>
      <c r="Q13" s="214" t="s">
        <v>38</v>
      </c>
      <c r="R13" s="215"/>
      <c r="S13" s="216"/>
      <c r="T13" s="211" t="s">
        <v>39</v>
      </c>
      <c r="U13" s="211" t="s">
        <v>40</v>
      </c>
      <c r="V13" s="211"/>
      <c r="W13" s="211"/>
      <c r="X13" s="211" t="s">
        <v>41</v>
      </c>
      <c r="Y13" s="218" t="s">
        <v>727</v>
      </c>
      <c r="Z13" s="218" t="s">
        <v>718</v>
      </c>
      <c r="AA13" s="218" t="s">
        <v>726</v>
      </c>
      <c r="AB13" s="211" t="s">
        <v>42</v>
      </c>
      <c r="AC13" s="211"/>
      <c r="AD13" s="211"/>
      <c r="AE13" s="211" t="s">
        <v>43</v>
      </c>
      <c r="AF13" s="211"/>
      <c r="AG13" s="211"/>
      <c r="AH13" s="211" t="s">
        <v>44</v>
      </c>
      <c r="AI13" s="211"/>
      <c r="AJ13" s="211"/>
      <c r="AK13" s="211" t="s">
        <v>45</v>
      </c>
      <c r="AL13" s="211"/>
      <c r="AM13" s="211"/>
      <c r="AN13" s="209"/>
      <c r="AO13" s="220" t="s">
        <v>46</v>
      </c>
      <c r="AP13" s="209"/>
      <c r="AQ13" s="209"/>
      <c r="AR13" s="209"/>
    </row>
    <row r="14" spans="1:45" ht="54.75" customHeight="1" x14ac:dyDescent="0.25">
      <c r="A14" s="211"/>
      <c r="B14" s="225"/>
      <c r="C14" s="152"/>
      <c r="D14" s="219"/>
      <c r="E14" s="211"/>
      <c r="F14" s="219"/>
      <c r="G14" s="219"/>
      <c r="H14" s="211"/>
      <c r="I14" s="212"/>
      <c r="J14" s="211"/>
      <c r="K14" s="213"/>
      <c r="L14" s="213"/>
      <c r="M14" s="198" t="s">
        <v>47</v>
      </c>
      <c r="N14" s="198" t="s">
        <v>48</v>
      </c>
      <c r="O14" s="198" t="s">
        <v>49</v>
      </c>
      <c r="P14" s="217"/>
      <c r="Q14" s="195" t="s">
        <v>47</v>
      </c>
      <c r="R14" s="198" t="s">
        <v>48</v>
      </c>
      <c r="S14" s="198" t="s">
        <v>49</v>
      </c>
      <c r="T14" s="211"/>
      <c r="U14" s="195" t="s">
        <v>47</v>
      </c>
      <c r="V14" s="198" t="s">
        <v>50</v>
      </c>
      <c r="W14" s="198" t="s">
        <v>51</v>
      </c>
      <c r="X14" s="211"/>
      <c r="Y14" s="219"/>
      <c r="Z14" s="219"/>
      <c r="AA14" s="219"/>
      <c r="AB14" s="195" t="s">
        <v>52</v>
      </c>
      <c r="AC14" s="199" t="s">
        <v>53</v>
      </c>
      <c r="AD14" s="199" t="s">
        <v>54</v>
      </c>
      <c r="AE14" s="195" t="s">
        <v>55</v>
      </c>
      <c r="AF14" s="195" t="s">
        <v>53</v>
      </c>
      <c r="AG14" s="195" t="s">
        <v>54</v>
      </c>
      <c r="AH14" s="195" t="s">
        <v>55</v>
      </c>
      <c r="AI14" s="195" t="s">
        <v>53</v>
      </c>
      <c r="AJ14" s="195" t="s">
        <v>54</v>
      </c>
      <c r="AK14" s="195" t="s">
        <v>55</v>
      </c>
      <c r="AL14" s="199" t="s">
        <v>53</v>
      </c>
      <c r="AM14" s="195" t="s">
        <v>54</v>
      </c>
      <c r="AN14" s="210"/>
      <c r="AO14" s="221"/>
      <c r="AP14" s="210"/>
      <c r="AQ14" s="210"/>
      <c r="AR14" s="210"/>
    </row>
    <row r="15" spans="1:45" ht="16.5" x14ac:dyDescent="0.25">
      <c r="A15" s="155">
        <v>1</v>
      </c>
      <c r="B15" s="156" t="e">
        <f>#REF!+1</f>
        <v>#REF!</v>
      </c>
      <c r="C15" s="156">
        <v>4</v>
      </c>
      <c r="D15" s="155">
        <v>5</v>
      </c>
      <c r="E15" s="155">
        <v>6</v>
      </c>
      <c r="F15" s="155">
        <v>7</v>
      </c>
      <c r="G15" s="155">
        <f t="shared" ref="G15" si="0">F15+1</f>
        <v>8</v>
      </c>
      <c r="H15" s="157">
        <v>10</v>
      </c>
      <c r="I15" s="157">
        <v>11</v>
      </c>
      <c r="J15" s="155">
        <v>12</v>
      </c>
      <c r="K15" s="155">
        <v>13</v>
      </c>
      <c r="L15" s="155">
        <v>14</v>
      </c>
      <c r="M15" s="155">
        <f t="shared" ref="M15:R15" si="1">L15+1</f>
        <v>15</v>
      </c>
      <c r="N15" s="155">
        <f t="shared" si="1"/>
        <v>16</v>
      </c>
      <c r="O15" s="155">
        <f t="shared" si="1"/>
        <v>17</v>
      </c>
      <c r="P15" s="155">
        <f t="shared" si="1"/>
        <v>18</v>
      </c>
      <c r="Q15" s="155">
        <f t="shared" si="1"/>
        <v>19</v>
      </c>
      <c r="R15" s="155">
        <f t="shared" si="1"/>
        <v>20</v>
      </c>
      <c r="S15" s="155">
        <v>21</v>
      </c>
      <c r="T15" s="155">
        <v>22</v>
      </c>
      <c r="U15" s="155">
        <f>T15+1</f>
        <v>23</v>
      </c>
      <c r="V15" s="155">
        <f t="shared" ref="V15:X15" si="2">U15+1</f>
        <v>24</v>
      </c>
      <c r="W15" s="155">
        <f t="shared" si="2"/>
        <v>25</v>
      </c>
      <c r="X15" s="155">
        <f t="shared" si="2"/>
        <v>26</v>
      </c>
      <c r="Y15" s="155">
        <f t="shared" ref="Y15" si="3">X15+1</f>
        <v>27</v>
      </c>
      <c r="Z15" s="155">
        <f t="shared" ref="Z15" si="4">Y15+1</f>
        <v>28</v>
      </c>
      <c r="AA15" s="155"/>
      <c r="AB15" s="155">
        <f t="shared" ref="AB15" si="5">Z15+1</f>
        <v>29</v>
      </c>
      <c r="AC15" s="155">
        <f t="shared" ref="AC15" si="6">AB15+1</f>
        <v>30</v>
      </c>
      <c r="AD15" s="155">
        <f t="shared" ref="AD15" si="7">AC15+1</f>
        <v>31</v>
      </c>
      <c r="AE15" s="155">
        <f t="shared" ref="AE15" si="8">AD15+1</f>
        <v>32</v>
      </c>
      <c r="AF15" s="155">
        <f t="shared" ref="AF15" si="9">AE15+1</f>
        <v>33</v>
      </c>
      <c r="AG15" s="155">
        <f t="shared" ref="AG15" si="10">AF15+1</f>
        <v>34</v>
      </c>
      <c r="AH15" s="155">
        <f t="shared" ref="AH15" si="11">AG15+1</f>
        <v>35</v>
      </c>
      <c r="AI15" s="155">
        <f t="shared" ref="AI15" si="12">AH15+1</f>
        <v>36</v>
      </c>
      <c r="AJ15" s="155">
        <f t="shared" ref="AJ15" si="13">AI15+1</f>
        <v>37</v>
      </c>
      <c r="AK15" s="155">
        <f t="shared" ref="AK15" si="14">AJ15+1</f>
        <v>38</v>
      </c>
      <c r="AL15" s="155">
        <f t="shared" ref="AL15" si="15">AK15+1</f>
        <v>39</v>
      </c>
      <c r="AM15" s="155">
        <f t="shared" ref="AM15" si="16">AL15+1</f>
        <v>40</v>
      </c>
      <c r="AN15" s="155">
        <f t="shared" ref="AN15" si="17">AM15+1</f>
        <v>41</v>
      </c>
      <c r="AO15" s="155">
        <f t="shared" ref="AO15" si="18">AN15+1</f>
        <v>42</v>
      </c>
      <c r="AP15" s="155">
        <f t="shared" ref="AP15" si="19">AO15+1</f>
        <v>43</v>
      </c>
      <c r="AQ15" s="155">
        <f t="shared" ref="AQ15" si="20">AP15+1</f>
        <v>44</v>
      </c>
      <c r="AR15" s="155">
        <f t="shared" ref="AR15" si="21">AQ15+1</f>
        <v>45</v>
      </c>
    </row>
    <row r="16" spans="1:45" ht="33" x14ac:dyDescent="0.25">
      <c r="A16" s="155">
        <v>1</v>
      </c>
      <c r="B16" s="158" t="s">
        <v>60</v>
      </c>
      <c r="C16" s="158" t="s">
        <v>61</v>
      </c>
      <c r="D16" s="114" t="s">
        <v>62</v>
      </c>
      <c r="E16" s="114" t="s">
        <v>706</v>
      </c>
      <c r="F16" s="114" t="s">
        <v>63</v>
      </c>
      <c r="G16" s="114" t="s">
        <v>64</v>
      </c>
      <c r="H16" s="67">
        <v>4.95</v>
      </c>
      <c r="I16" s="67"/>
      <c r="J16" s="155">
        <v>17697</v>
      </c>
      <c r="K16" s="155">
        <f>H16*J16</f>
        <v>87600.150000000009</v>
      </c>
      <c r="L16" s="155">
        <f t="shared" ref="L16:L79" si="22">J16*I16</f>
        <v>0</v>
      </c>
      <c r="M16" s="159">
        <v>4</v>
      </c>
      <c r="N16" s="159"/>
      <c r="O16" s="155"/>
      <c r="P16" s="159">
        <f t="shared" ref="P16:P79" si="23">M16+N16+O16</f>
        <v>4</v>
      </c>
      <c r="Q16" s="160">
        <f t="shared" ref="Q16:Q79" si="24">M16/18</f>
        <v>0.22222222222222221</v>
      </c>
      <c r="R16" s="160">
        <f t="shared" ref="R16:S31" si="25">N16/24</f>
        <v>0</v>
      </c>
      <c r="S16" s="160">
        <f t="shared" si="25"/>
        <v>0</v>
      </c>
      <c r="T16" s="160">
        <f t="shared" ref="T16:T79" si="26">Q16+R16+S16</f>
        <v>0.22222222222222221</v>
      </c>
      <c r="U16" s="155">
        <f t="shared" ref="U16:U79" si="27">K16/18*M16</f>
        <v>19466.7</v>
      </c>
      <c r="V16" s="155">
        <f t="shared" ref="V16:V58" si="28">L16/24*N16</f>
        <v>0</v>
      </c>
      <c r="W16" s="155">
        <f t="shared" ref="W16:W58" si="29">L16/24*O16</f>
        <v>0</v>
      </c>
      <c r="X16" s="155">
        <f t="shared" ref="X16:X79" si="30">U16+V16+W16</f>
        <v>19466.7</v>
      </c>
      <c r="Y16" s="155">
        <f>X16*1.25</f>
        <v>24333.375</v>
      </c>
      <c r="Z16" s="155"/>
      <c r="AA16" s="155"/>
      <c r="AB16" s="155"/>
      <c r="AC16" s="155"/>
      <c r="AD16" s="155"/>
      <c r="AE16" s="160"/>
      <c r="AF16" s="159"/>
      <c r="AG16" s="155"/>
      <c r="AH16" s="160"/>
      <c r="AI16" s="155"/>
      <c r="AJ16" s="155"/>
      <c r="AK16" s="160">
        <f>Q16+R16</f>
        <v>0.22222222222222221</v>
      </c>
      <c r="AL16" s="155">
        <v>40</v>
      </c>
      <c r="AM16" s="155">
        <f>17697*AL16*AK16/100</f>
        <v>1573.0666666666666</v>
      </c>
      <c r="AN16" s="155">
        <f>AM16+AJ16+AG16+AD16</f>
        <v>1573.0666666666666</v>
      </c>
      <c r="AO16" s="155">
        <f>Y16</f>
        <v>24333.375</v>
      </c>
      <c r="AP16" s="155">
        <f>AN16+AO16</f>
        <v>25906.441666666666</v>
      </c>
      <c r="AQ16" s="155">
        <f>AO16*10%</f>
        <v>2433.3375000000001</v>
      </c>
      <c r="AR16" s="155">
        <f>AP16+AQ16</f>
        <v>28339.779166666667</v>
      </c>
      <c r="AS16" s="193"/>
    </row>
    <row r="17" spans="1:45" ht="33" x14ac:dyDescent="0.25">
      <c r="A17" s="155">
        <f t="shared" ref="A17:A66" si="31">A16+1</f>
        <v>2</v>
      </c>
      <c r="B17" s="158" t="s">
        <v>66</v>
      </c>
      <c r="C17" s="158" t="s">
        <v>67</v>
      </c>
      <c r="D17" s="114" t="s">
        <v>62</v>
      </c>
      <c r="E17" s="114" t="s">
        <v>666</v>
      </c>
      <c r="F17" s="114" t="s">
        <v>68</v>
      </c>
      <c r="G17" s="114" t="s">
        <v>69</v>
      </c>
      <c r="H17" s="67">
        <v>5.41</v>
      </c>
      <c r="I17" s="67"/>
      <c r="J17" s="155">
        <v>17697</v>
      </c>
      <c r="K17" s="155">
        <f t="shared" ref="K17:K80" si="32">H17*J17</f>
        <v>95740.77</v>
      </c>
      <c r="L17" s="155">
        <f t="shared" si="22"/>
        <v>0</v>
      </c>
      <c r="M17" s="159">
        <v>6.5</v>
      </c>
      <c r="N17" s="159"/>
      <c r="O17" s="155"/>
      <c r="P17" s="159">
        <f t="shared" si="23"/>
        <v>6.5</v>
      </c>
      <c r="Q17" s="160">
        <f t="shared" si="24"/>
        <v>0.3611111111111111</v>
      </c>
      <c r="R17" s="160">
        <f t="shared" si="25"/>
        <v>0</v>
      </c>
      <c r="S17" s="160">
        <f t="shared" si="25"/>
        <v>0</v>
      </c>
      <c r="T17" s="160">
        <f t="shared" si="26"/>
        <v>0.3611111111111111</v>
      </c>
      <c r="U17" s="155">
        <f t="shared" si="27"/>
        <v>34573.055833333339</v>
      </c>
      <c r="V17" s="155">
        <f t="shared" si="28"/>
        <v>0</v>
      </c>
      <c r="W17" s="155">
        <f t="shared" si="29"/>
        <v>0</v>
      </c>
      <c r="X17" s="155">
        <f t="shared" si="30"/>
        <v>34573.055833333339</v>
      </c>
      <c r="Y17" s="155">
        <f t="shared" ref="Y17:Y80" si="33">X17*1.25</f>
        <v>43216.319791666676</v>
      </c>
      <c r="Z17" s="155"/>
      <c r="AA17" s="155"/>
      <c r="AB17" s="155"/>
      <c r="AC17" s="155"/>
      <c r="AD17" s="155"/>
      <c r="AE17" s="160"/>
      <c r="AF17" s="159"/>
      <c r="AG17" s="155"/>
      <c r="AH17" s="160"/>
      <c r="AI17" s="155"/>
      <c r="AJ17" s="155"/>
      <c r="AK17" s="160">
        <f t="shared" ref="AK17:AK80" si="34">Q17+R17</f>
        <v>0.3611111111111111</v>
      </c>
      <c r="AL17" s="155">
        <v>40</v>
      </c>
      <c r="AM17" s="155">
        <f t="shared" ref="AM17:AM80" si="35">17697*AL17*AK17/100</f>
        <v>2556.2333333333336</v>
      </c>
      <c r="AN17" s="155">
        <f t="shared" ref="AN17:AN20" si="36">AM17+AJ17+AG17+AD17</f>
        <v>2556.2333333333336</v>
      </c>
      <c r="AO17" s="155">
        <f t="shared" ref="AO17:AO80" si="37">Y17</f>
        <v>43216.319791666676</v>
      </c>
      <c r="AP17" s="155">
        <f>AN17+AO17</f>
        <v>45772.553125000006</v>
      </c>
      <c r="AQ17" s="155">
        <f t="shared" ref="AQ17:AQ80" si="38">AO17*10%</f>
        <v>4321.6319791666674</v>
      </c>
      <c r="AR17" s="155">
        <f t="shared" ref="AR17:AR80" si="39">AP17+AQ17</f>
        <v>50094.185104166674</v>
      </c>
      <c r="AS17" s="193"/>
    </row>
    <row r="18" spans="1:45" ht="49.5" x14ac:dyDescent="0.25">
      <c r="A18" s="155">
        <v>3</v>
      </c>
      <c r="B18" s="158" t="s">
        <v>71</v>
      </c>
      <c r="C18" s="158" t="s">
        <v>72</v>
      </c>
      <c r="D18" s="114" t="s">
        <v>62</v>
      </c>
      <c r="E18" s="114" t="s">
        <v>583</v>
      </c>
      <c r="F18" s="114" t="s">
        <v>63</v>
      </c>
      <c r="G18" s="114" t="s">
        <v>64</v>
      </c>
      <c r="H18" s="67">
        <v>4.95</v>
      </c>
      <c r="I18" s="67"/>
      <c r="J18" s="155">
        <v>17697</v>
      </c>
      <c r="K18" s="155">
        <f t="shared" si="32"/>
        <v>87600.150000000009</v>
      </c>
      <c r="L18" s="155">
        <f t="shared" si="22"/>
        <v>0</v>
      </c>
      <c r="M18" s="159">
        <v>27</v>
      </c>
      <c r="N18" s="159"/>
      <c r="O18" s="155"/>
      <c r="P18" s="159">
        <f t="shared" si="23"/>
        <v>27</v>
      </c>
      <c r="Q18" s="160">
        <f t="shared" si="24"/>
        <v>1.5</v>
      </c>
      <c r="R18" s="160">
        <f t="shared" si="25"/>
        <v>0</v>
      </c>
      <c r="S18" s="160">
        <f t="shared" si="25"/>
        <v>0</v>
      </c>
      <c r="T18" s="160">
        <f t="shared" si="26"/>
        <v>1.5</v>
      </c>
      <c r="U18" s="155">
        <f t="shared" si="27"/>
        <v>131400.22500000001</v>
      </c>
      <c r="V18" s="155">
        <f t="shared" si="28"/>
        <v>0</v>
      </c>
      <c r="W18" s="155">
        <f t="shared" si="29"/>
        <v>0</v>
      </c>
      <c r="X18" s="155">
        <f t="shared" si="30"/>
        <v>131400.22500000001</v>
      </c>
      <c r="Y18" s="155">
        <f t="shared" si="33"/>
        <v>164250.28125</v>
      </c>
      <c r="Z18" s="155"/>
      <c r="AA18" s="155"/>
      <c r="AB18" s="155"/>
      <c r="AC18" s="155"/>
      <c r="AD18" s="155"/>
      <c r="AE18" s="160"/>
      <c r="AF18" s="159"/>
      <c r="AG18" s="155"/>
      <c r="AH18" s="160"/>
      <c r="AI18" s="155"/>
      <c r="AJ18" s="155"/>
      <c r="AK18" s="160">
        <f t="shared" si="34"/>
        <v>1.5</v>
      </c>
      <c r="AL18" s="155">
        <v>40</v>
      </c>
      <c r="AM18" s="155">
        <f t="shared" si="35"/>
        <v>10618.2</v>
      </c>
      <c r="AN18" s="155">
        <f t="shared" si="36"/>
        <v>10618.2</v>
      </c>
      <c r="AO18" s="155">
        <f t="shared" si="37"/>
        <v>164250.28125</v>
      </c>
      <c r="AP18" s="155">
        <f>AN18+AO18</f>
        <v>174868.48125000001</v>
      </c>
      <c r="AQ18" s="155">
        <f>AO18*10%</f>
        <v>16425.028125000001</v>
      </c>
      <c r="AR18" s="155">
        <f t="shared" si="39"/>
        <v>191293.50937500002</v>
      </c>
      <c r="AS18" s="193"/>
    </row>
    <row r="19" spans="1:45" ht="33" x14ac:dyDescent="0.25">
      <c r="A19" s="155">
        <f t="shared" si="31"/>
        <v>4</v>
      </c>
      <c r="B19" s="158" t="s">
        <v>74</v>
      </c>
      <c r="C19" s="158" t="s">
        <v>75</v>
      </c>
      <c r="D19" s="114" t="s">
        <v>62</v>
      </c>
      <c r="E19" s="114" t="s">
        <v>579</v>
      </c>
      <c r="F19" s="114" t="s">
        <v>146</v>
      </c>
      <c r="G19" s="114" t="s">
        <v>64</v>
      </c>
      <c r="H19" s="67">
        <v>4.8600000000000003</v>
      </c>
      <c r="I19" s="67"/>
      <c r="J19" s="155">
        <v>17697</v>
      </c>
      <c r="K19" s="155">
        <f t="shared" si="32"/>
        <v>86007.420000000013</v>
      </c>
      <c r="L19" s="155">
        <f t="shared" si="22"/>
        <v>0</v>
      </c>
      <c r="M19" s="159">
        <v>4</v>
      </c>
      <c r="N19" s="159"/>
      <c r="O19" s="155"/>
      <c r="P19" s="159">
        <f t="shared" si="23"/>
        <v>4</v>
      </c>
      <c r="Q19" s="160">
        <f t="shared" si="24"/>
        <v>0.22222222222222221</v>
      </c>
      <c r="R19" s="160">
        <f t="shared" si="25"/>
        <v>0</v>
      </c>
      <c r="S19" s="160">
        <f t="shared" si="25"/>
        <v>0</v>
      </c>
      <c r="T19" s="160">
        <f t="shared" si="26"/>
        <v>0.22222222222222221</v>
      </c>
      <c r="U19" s="155">
        <f t="shared" si="27"/>
        <v>19112.760000000002</v>
      </c>
      <c r="V19" s="155">
        <f t="shared" si="28"/>
        <v>0</v>
      </c>
      <c r="W19" s="155">
        <f t="shared" si="29"/>
        <v>0</v>
      </c>
      <c r="X19" s="155">
        <f t="shared" si="30"/>
        <v>19112.760000000002</v>
      </c>
      <c r="Y19" s="155">
        <f t="shared" si="33"/>
        <v>23890.950000000004</v>
      </c>
      <c r="Z19" s="155"/>
      <c r="AA19" s="155"/>
      <c r="AB19" s="155"/>
      <c r="AC19" s="155"/>
      <c r="AD19" s="155"/>
      <c r="AE19" s="160"/>
      <c r="AF19" s="159"/>
      <c r="AG19" s="155"/>
      <c r="AH19" s="160"/>
      <c r="AI19" s="155"/>
      <c r="AJ19" s="155"/>
      <c r="AK19" s="160">
        <f t="shared" si="34"/>
        <v>0.22222222222222221</v>
      </c>
      <c r="AL19" s="155">
        <v>40</v>
      </c>
      <c r="AM19" s="155">
        <f t="shared" si="35"/>
        <v>1573.0666666666666</v>
      </c>
      <c r="AN19" s="155">
        <f t="shared" si="36"/>
        <v>1573.0666666666666</v>
      </c>
      <c r="AO19" s="155">
        <f t="shared" si="37"/>
        <v>23890.950000000004</v>
      </c>
      <c r="AP19" s="155">
        <f t="shared" ref="AP19:AP70" si="40">AN19+AO19</f>
        <v>25464.01666666667</v>
      </c>
      <c r="AQ19" s="155">
        <f t="shared" si="38"/>
        <v>2389.0950000000007</v>
      </c>
      <c r="AR19" s="155">
        <f t="shared" si="39"/>
        <v>27853.111666666671</v>
      </c>
      <c r="AS19" s="193"/>
    </row>
    <row r="20" spans="1:45" ht="49.5" x14ac:dyDescent="0.25">
      <c r="A20" s="155">
        <v>5</v>
      </c>
      <c r="B20" s="158" t="s">
        <v>79</v>
      </c>
      <c r="C20" s="158" t="s">
        <v>80</v>
      </c>
      <c r="D20" s="114" t="s">
        <v>62</v>
      </c>
      <c r="E20" s="114" t="s">
        <v>584</v>
      </c>
      <c r="F20" s="114" t="s">
        <v>81</v>
      </c>
      <c r="G20" s="114" t="s">
        <v>64</v>
      </c>
      <c r="H20" s="67">
        <v>4.8600000000000003</v>
      </c>
      <c r="I20" s="67"/>
      <c r="J20" s="155">
        <v>17697</v>
      </c>
      <c r="K20" s="155">
        <f t="shared" si="32"/>
        <v>86007.420000000013</v>
      </c>
      <c r="L20" s="155">
        <f t="shared" si="22"/>
        <v>0</v>
      </c>
      <c r="M20" s="159">
        <v>5</v>
      </c>
      <c r="N20" s="159"/>
      <c r="O20" s="155"/>
      <c r="P20" s="159">
        <f t="shared" si="23"/>
        <v>5</v>
      </c>
      <c r="Q20" s="160">
        <f t="shared" si="24"/>
        <v>0.27777777777777779</v>
      </c>
      <c r="R20" s="160">
        <f t="shared" si="25"/>
        <v>0</v>
      </c>
      <c r="S20" s="160">
        <f t="shared" si="25"/>
        <v>0</v>
      </c>
      <c r="T20" s="160">
        <f t="shared" si="26"/>
        <v>0.27777777777777779</v>
      </c>
      <c r="U20" s="155">
        <f t="shared" si="27"/>
        <v>23890.950000000004</v>
      </c>
      <c r="V20" s="155">
        <f t="shared" si="28"/>
        <v>0</v>
      </c>
      <c r="W20" s="155">
        <f t="shared" si="29"/>
        <v>0</v>
      </c>
      <c r="X20" s="155">
        <f t="shared" si="30"/>
        <v>23890.950000000004</v>
      </c>
      <c r="Y20" s="155">
        <f t="shared" si="33"/>
        <v>29863.687500000007</v>
      </c>
      <c r="Z20" s="155"/>
      <c r="AA20" s="155"/>
      <c r="AB20" s="155"/>
      <c r="AC20" s="155"/>
      <c r="AD20" s="155"/>
      <c r="AE20" s="160"/>
      <c r="AF20" s="159"/>
      <c r="AG20" s="155"/>
      <c r="AH20" s="160"/>
      <c r="AI20" s="155"/>
      <c r="AJ20" s="155"/>
      <c r="AK20" s="160">
        <f t="shared" si="34"/>
        <v>0.27777777777777779</v>
      </c>
      <c r="AL20" s="155">
        <v>40</v>
      </c>
      <c r="AM20" s="155">
        <f t="shared" si="35"/>
        <v>1966.3333333333335</v>
      </c>
      <c r="AN20" s="155">
        <f t="shared" si="36"/>
        <v>1966.3333333333335</v>
      </c>
      <c r="AO20" s="155">
        <f t="shared" si="37"/>
        <v>29863.687500000007</v>
      </c>
      <c r="AP20" s="155">
        <f t="shared" si="40"/>
        <v>31830.020833333339</v>
      </c>
      <c r="AQ20" s="155">
        <f t="shared" si="38"/>
        <v>2986.368750000001</v>
      </c>
      <c r="AR20" s="155">
        <f t="shared" si="39"/>
        <v>34816.389583333337</v>
      </c>
      <c r="AS20" s="193"/>
    </row>
    <row r="21" spans="1:45" ht="49.5" x14ac:dyDescent="0.25">
      <c r="A21" s="155">
        <v>6</v>
      </c>
      <c r="B21" s="158" t="s">
        <v>695</v>
      </c>
      <c r="C21" s="158" t="s">
        <v>696</v>
      </c>
      <c r="D21" s="114" t="s">
        <v>62</v>
      </c>
      <c r="E21" s="114" t="s">
        <v>697</v>
      </c>
      <c r="F21" s="114" t="s">
        <v>110</v>
      </c>
      <c r="G21" s="114" t="s">
        <v>92</v>
      </c>
      <c r="H21" s="67">
        <v>4.2699999999999996</v>
      </c>
      <c r="I21" s="67"/>
      <c r="J21" s="155">
        <v>17697</v>
      </c>
      <c r="K21" s="155">
        <f t="shared" si="32"/>
        <v>75566.189999999988</v>
      </c>
      <c r="L21" s="155">
        <f t="shared" si="22"/>
        <v>0</v>
      </c>
      <c r="M21" s="159">
        <v>22</v>
      </c>
      <c r="N21" s="159"/>
      <c r="O21" s="155"/>
      <c r="P21" s="159">
        <f t="shared" si="23"/>
        <v>22</v>
      </c>
      <c r="Q21" s="160">
        <f t="shared" si="24"/>
        <v>1.2222222222222223</v>
      </c>
      <c r="R21" s="160">
        <f t="shared" si="25"/>
        <v>0</v>
      </c>
      <c r="S21" s="160">
        <f t="shared" si="25"/>
        <v>0</v>
      </c>
      <c r="T21" s="160">
        <f t="shared" si="26"/>
        <v>1.2222222222222223</v>
      </c>
      <c r="U21" s="155">
        <f t="shared" si="27"/>
        <v>92358.676666666652</v>
      </c>
      <c r="V21" s="155">
        <f t="shared" si="28"/>
        <v>0</v>
      </c>
      <c r="W21" s="155">
        <f t="shared" si="29"/>
        <v>0</v>
      </c>
      <c r="X21" s="155">
        <f t="shared" si="30"/>
        <v>92358.676666666652</v>
      </c>
      <c r="Y21" s="155">
        <f t="shared" si="33"/>
        <v>115448.34583333331</v>
      </c>
      <c r="Z21" s="155"/>
      <c r="AA21" s="155">
        <f>Y21*0.3</f>
        <v>34634.503749999989</v>
      </c>
      <c r="AB21" s="155">
        <v>4</v>
      </c>
      <c r="AC21" s="155">
        <v>50</v>
      </c>
      <c r="AD21" s="155">
        <f>17697*AC21%/18*AB21</f>
        <v>1966.3333333333333</v>
      </c>
      <c r="AE21" s="160">
        <v>18</v>
      </c>
      <c r="AF21" s="159">
        <v>25</v>
      </c>
      <c r="AG21" s="155">
        <f>17697*AF21%/18*AE21</f>
        <v>4424.25</v>
      </c>
      <c r="AH21" s="160"/>
      <c r="AI21" s="155"/>
      <c r="AJ21" s="155"/>
      <c r="AK21" s="160">
        <f t="shared" si="34"/>
        <v>1.2222222222222223</v>
      </c>
      <c r="AL21" s="155"/>
      <c r="AM21" s="155">
        <f t="shared" si="35"/>
        <v>0</v>
      </c>
      <c r="AN21" s="155">
        <f>AM21+AJ21+AG21+AD21+AA21</f>
        <v>41025.087083333325</v>
      </c>
      <c r="AO21" s="155">
        <f t="shared" si="37"/>
        <v>115448.34583333331</v>
      </c>
      <c r="AP21" s="155">
        <f t="shared" si="40"/>
        <v>156473.43291666664</v>
      </c>
      <c r="AQ21" s="155">
        <f t="shared" si="38"/>
        <v>11544.834583333331</v>
      </c>
      <c r="AR21" s="155">
        <f t="shared" si="39"/>
        <v>168018.26749999999</v>
      </c>
      <c r="AS21" s="193"/>
    </row>
    <row r="22" spans="1:45" ht="33" x14ac:dyDescent="0.25">
      <c r="A22" s="155">
        <v>7</v>
      </c>
      <c r="B22" s="158" t="s">
        <v>720</v>
      </c>
      <c r="C22" s="158" t="s">
        <v>84</v>
      </c>
      <c r="D22" s="114" t="s">
        <v>62</v>
      </c>
      <c r="E22" s="114" t="s">
        <v>585</v>
      </c>
      <c r="F22" s="114" t="s">
        <v>68</v>
      </c>
      <c r="G22" s="114" t="s">
        <v>69</v>
      </c>
      <c r="H22" s="67">
        <v>5.32</v>
      </c>
      <c r="I22" s="67"/>
      <c r="J22" s="155">
        <v>17697</v>
      </c>
      <c r="K22" s="155">
        <f t="shared" si="32"/>
        <v>94148.040000000008</v>
      </c>
      <c r="L22" s="155">
        <f t="shared" si="22"/>
        <v>0</v>
      </c>
      <c r="M22" s="159">
        <v>2</v>
      </c>
      <c r="N22" s="159"/>
      <c r="O22" s="155"/>
      <c r="P22" s="159">
        <f t="shared" si="23"/>
        <v>2</v>
      </c>
      <c r="Q22" s="160">
        <f t="shared" si="24"/>
        <v>0.1111111111111111</v>
      </c>
      <c r="R22" s="160">
        <f t="shared" si="25"/>
        <v>0</v>
      </c>
      <c r="S22" s="160">
        <f t="shared" si="25"/>
        <v>0</v>
      </c>
      <c r="T22" s="160">
        <f t="shared" si="26"/>
        <v>0.1111111111111111</v>
      </c>
      <c r="U22" s="155">
        <f t="shared" si="27"/>
        <v>10460.893333333333</v>
      </c>
      <c r="V22" s="155">
        <f t="shared" si="28"/>
        <v>0</v>
      </c>
      <c r="W22" s="155">
        <f t="shared" si="29"/>
        <v>0</v>
      </c>
      <c r="X22" s="155">
        <f t="shared" si="30"/>
        <v>10460.893333333333</v>
      </c>
      <c r="Y22" s="155">
        <f t="shared" si="33"/>
        <v>13076.116666666667</v>
      </c>
      <c r="Z22" s="155"/>
      <c r="AA22" s="155"/>
      <c r="AB22" s="155"/>
      <c r="AC22" s="155"/>
      <c r="AD22" s="155"/>
      <c r="AE22" s="155"/>
      <c r="AF22" s="159"/>
      <c r="AG22" s="155">
        <f>17697*AF22%/18*AE22</f>
        <v>0</v>
      </c>
      <c r="AH22" s="160"/>
      <c r="AI22" s="155"/>
      <c r="AJ22" s="155"/>
      <c r="AK22" s="160">
        <f t="shared" si="34"/>
        <v>0.1111111111111111</v>
      </c>
      <c r="AL22" s="155">
        <v>40</v>
      </c>
      <c r="AM22" s="155">
        <f t="shared" si="35"/>
        <v>786.5333333333333</v>
      </c>
      <c r="AN22" s="155">
        <f t="shared" ref="AN22:AN85" si="41">AM22+AJ22+AG22+AD22+AA22</f>
        <v>786.5333333333333</v>
      </c>
      <c r="AO22" s="155">
        <f t="shared" si="37"/>
        <v>13076.116666666667</v>
      </c>
      <c r="AP22" s="155">
        <f t="shared" si="40"/>
        <v>13862.65</v>
      </c>
      <c r="AQ22" s="155"/>
      <c r="AR22" s="155">
        <f t="shared" si="39"/>
        <v>13862.65</v>
      </c>
      <c r="AS22" s="193"/>
    </row>
    <row r="23" spans="1:45" ht="33" x14ac:dyDescent="0.25">
      <c r="A23" s="155">
        <v>8</v>
      </c>
      <c r="B23" s="158" t="s">
        <v>719</v>
      </c>
      <c r="C23" s="158" t="s">
        <v>84</v>
      </c>
      <c r="D23" s="114" t="s">
        <v>62</v>
      </c>
      <c r="E23" s="114" t="s">
        <v>585</v>
      </c>
      <c r="F23" s="114" t="s">
        <v>68</v>
      </c>
      <c r="G23" s="114" t="s">
        <v>69</v>
      </c>
      <c r="H23" s="67">
        <v>5.32</v>
      </c>
      <c r="I23" s="67"/>
      <c r="J23" s="155">
        <v>17697</v>
      </c>
      <c r="K23" s="155">
        <f t="shared" si="32"/>
        <v>94148.040000000008</v>
      </c>
      <c r="L23" s="155">
        <f t="shared" si="22"/>
        <v>0</v>
      </c>
      <c r="M23" s="159">
        <v>9</v>
      </c>
      <c r="N23" s="159"/>
      <c r="O23" s="155"/>
      <c r="P23" s="159">
        <v>9</v>
      </c>
      <c r="Q23" s="160">
        <f t="shared" si="24"/>
        <v>0.5</v>
      </c>
      <c r="R23" s="160">
        <f t="shared" si="25"/>
        <v>0</v>
      </c>
      <c r="S23" s="160">
        <f t="shared" si="25"/>
        <v>0</v>
      </c>
      <c r="T23" s="160">
        <f t="shared" si="26"/>
        <v>0.5</v>
      </c>
      <c r="U23" s="155">
        <f t="shared" si="27"/>
        <v>47074.020000000004</v>
      </c>
      <c r="V23" s="155">
        <f t="shared" si="28"/>
        <v>0</v>
      </c>
      <c r="W23" s="155">
        <f t="shared" si="29"/>
        <v>0</v>
      </c>
      <c r="X23" s="155">
        <f t="shared" si="30"/>
        <v>47074.020000000004</v>
      </c>
      <c r="Y23" s="155">
        <f t="shared" si="33"/>
        <v>58842.525000000009</v>
      </c>
      <c r="Z23" s="155"/>
      <c r="AA23" s="155">
        <f>Y23*0.3</f>
        <v>17652.757500000003</v>
      </c>
      <c r="AB23" s="155">
        <v>3</v>
      </c>
      <c r="AC23" s="155">
        <v>50</v>
      </c>
      <c r="AD23" s="155">
        <f>17697*AC23%/18*AB23</f>
        <v>1474.75</v>
      </c>
      <c r="AE23" s="155">
        <v>6</v>
      </c>
      <c r="AF23" s="159">
        <v>25</v>
      </c>
      <c r="AG23" s="155">
        <f>17697*AF23%/18*AE23</f>
        <v>1474.75</v>
      </c>
      <c r="AH23" s="160"/>
      <c r="AI23" s="155"/>
      <c r="AJ23" s="155"/>
      <c r="AK23" s="160">
        <f t="shared" si="34"/>
        <v>0.5</v>
      </c>
      <c r="AL23" s="155"/>
      <c r="AM23" s="155">
        <f t="shared" si="35"/>
        <v>0</v>
      </c>
      <c r="AN23" s="155">
        <f t="shared" si="41"/>
        <v>20602.257500000003</v>
      </c>
      <c r="AO23" s="155">
        <f t="shared" si="37"/>
        <v>58842.525000000009</v>
      </c>
      <c r="AP23" s="155">
        <f t="shared" si="40"/>
        <v>79444.782500000016</v>
      </c>
      <c r="AQ23" s="155"/>
      <c r="AR23" s="155">
        <f t="shared" si="39"/>
        <v>79444.782500000016</v>
      </c>
      <c r="AS23" s="193"/>
    </row>
    <row r="24" spans="1:45" ht="49.5" x14ac:dyDescent="0.25">
      <c r="A24" s="155">
        <v>9</v>
      </c>
      <c r="B24" s="158" t="s">
        <v>86</v>
      </c>
      <c r="C24" s="158" t="s">
        <v>87</v>
      </c>
      <c r="D24" s="114" t="s">
        <v>62</v>
      </c>
      <c r="E24" s="114" t="s">
        <v>586</v>
      </c>
      <c r="F24" s="114" t="s">
        <v>88</v>
      </c>
      <c r="G24" s="114" t="s">
        <v>581</v>
      </c>
      <c r="H24" s="67">
        <v>4.99</v>
      </c>
      <c r="I24" s="67">
        <v>4.3600000000000003</v>
      </c>
      <c r="J24" s="155">
        <v>17697</v>
      </c>
      <c r="K24" s="155">
        <f t="shared" si="32"/>
        <v>88308.03</v>
      </c>
      <c r="L24" s="155">
        <f t="shared" si="22"/>
        <v>77158.920000000013</v>
      </c>
      <c r="M24" s="159">
        <v>12</v>
      </c>
      <c r="N24" s="159">
        <v>25</v>
      </c>
      <c r="O24" s="155"/>
      <c r="P24" s="159">
        <f t="shared" si="23"/>
        <v>37</v>
      </c>
      <c r="Q24" s="160">
        <f t="shared" si="24"/>
        <v>0.66666666666666663</v>
      </c>
      <c r="R24" s="160">
        <f t="shared" si="25"/>
        <v>1.0416666666666667</v>
      </c>
      <c r="S24" s="160">
        <f t="shared" si="25"/>
        <v>0</v>
      </c>
      <c r="T24" s="160">
        <f t="shared" si="26"/>
        <v>1.7083333333333335</v>
      </c>
      <c r="U24" s="155">
        <f t="shared" si="27"/>
        <v>58872.020000000004</v>
      </c>
      <c r="V24" s="155">
        <f t="shared" si="28"/>
        <v>80373.875000000015</v>
      </c>
      <c r="W24" s="155">
        <f t="shared" si="29"/>
        <v>0</v>
      </c>
      <c r="X24" s="155">
        <f t="shared" si="30"/>
        <v>139245.89500000002</v>
      </c>
      <c r="Y24" s="155">
        <f t="shared" si="33"/>
        <v>174057.36875000002</v>
      </c>
      <c r="Z24" s="155"/>
      <c r="AA24" s="155"/>
      <c r="AB24" s="155"/>
      <c r="AC24" s="155"/>
      <c r="AD24" s="155"/>
      <c r="AE24" s="160"/>
      <c r="AF24" s="159"/>
      <c r="AG24" s="155">
        <f t="shared" ref="AG24:AG87" si="42">17697*AF24%/18*AE24</f>
        <v>0</v>
      </c>
      <c r="AH24" s="160"/>
      <c r="AI24" s="155"/>
      <c r="AJ24" s="155"/>
      <c r="AK24" s="160">
        <f t="shared" si="34"/>
        <v>1.7083333333333335</v>
      </c>
      <c r="AL24" s="155">
        <v>40</v>
      </c>
      <c r="AM24" s="155">
        <f>17697*AL24*AK24/100</f>
        <v>12092.95</v>
      </c>
      <c r="AN24" s="155">
        <f t="shared" si="41"/>
        <v>12092.95</v>
      </c>
      <c r="AO24" s="155">
        <f t="shared" si="37"/>
        <v>174057.36875000002</v>
      </c>
      <c r="AP24" s="155">
        <f t="shared" si="40"/>
        <v>186150.31875000003</v>
      </c>
      <c r="AQ24" s="155">
        <f t="shared" si="38"/>
        <v>17405.736875000002</v>
      </c>
      <c r="AR24" s="155">
        <f t="shared" si="39"/>
        <v>203556.05562500004</v>
      </c>
      <c r="AS24" s="193"/>
    </row>
    <row r="25" spans="1:45" ht="33" x14ac:dyDescent="0.25">
      <c r="A25" s="155">
        <f t="shared" si="31"/>
        <v>10</v>
      </c>
      <c r="B25" s="158" t="s">
        <v>698</v>
      </c>
      <c r="C25" s="158" t="s">
        <v>699</v>
      </c>
      <c r="D25" s="114" t="s">
        <v>62</v>
      </c>
      <c r="E25" s="114" t="s">
        <v>684</v>
      </c>
      <c r="F25" s="114" t="s">
        <v>110</v>
      </c>
      <c r="G25" s="114" t="s">
        <v>92</v>
      </c>
      <c r="H25" s="67">
        <v>4.0999999999999996</v>
      </c>
      <c r="I25" s="67"/>
      <c r="J25" s="155">
        <v>17697</v>
      </c>
      <c r="K25" s="155">
        <f t="shared" si="32"/>
        <v>72557.7</v>
      </c>
      <c r="L25" s="155">
        <f t="shared" si="22"/>
        <v>0</v>
      </c>
      <c r="M25" s="159">
        <v>11</v>
      </c>
      <c r="N25" s="159"/>
      <c r="O25" s="155"/>
      <c r="P25" s="159">
        <f t="shared" si="23"/>
        <v>11</v>
      </c>
      <c r="Q25" s="160">
        <f t="shared" si="24"/>
        <v>0.61111111111111116</v>
      </c>
      <c r="R25" s="160">
        <f t="shared" si="25"/>
        <v>0</v>
      </c>
      <c r="S25" s="160">
        <f t="shared" si="25"/>
        <v>0</v>
      </c>
      <c r="T25" s="160">
        <f t="shared" si="26"/>
        <v>0.61111111111111116</v>
      </c>
      <c r="U25" s="155">
        <f t="shared" si="27"/>
        <v>44340.816666666666</v>
      </c>
      <c r="V25" s="155">
        <f t="shared" si="28"/>
        <v>0</v>
      </c>
      <c r="W25" s="155">
        <f t="shared" si="29"/>
        <v>0</v>
      </c>
      <c r="X25" s="155">
        <f t="shared" si="30"/>
        <v>44340.816666666666</v>
      </c>
      <c r="Y25" s="155">
        <f t="shared" si="33"/>
        <v>55426.020833333328</v>
      </c>
      <c r="Z25" s="155"/>
      <c r="AA25" s="155">
        <f>Y25*0.3</f>
        <v>16627.806249999998</v>
      </c>
      <c r="AB25" s="155"/>
      <c r="AC25" s="155"/>
      <c r="AD25" s="155"/>
      <c r="AE25" s="160"/>
      <c r="AF25" s="159"/>
      <c r="AG25" s="155">
        <f t="shared" si="42"/>
        <v>0</v>
      </c>
      <c r="AH25" s="160">
        <v>1</v>
      </c>
      <c r="AI25" s="155">
        <v>60</v>
      </c>
      <c r="AJ25" s="155">
        <f>17697*AI25%</f>
        <v>10618.199999999999</v>
      </c>
      <c r="AK25" s="160">
        <f t="shared" si="34"/>
        <v>0.61111111111111116</v>
      </c>
      <c r="AL25" s="155"/>
      <c r="AM25" s="155">
        <f t="shared" si="35"/>
        <v>0</v>
      </c>
      <c r="AN25" s="155">
        <f t="shared" si="41"/>
        <v>27246.006249999999</v>
      </c>
      <c r="AO25" s="155">
        <f t="shared" si="37"/>
        <v>55426.020833333328</v>
      </c>
      <c r="AP25" s="155">
        <f t="shared" si="40"/>
        <v>82672.02708333332</v>
      </c>
      <c r="AQ25" s="155">
        <f t="shared" si="38"/>
        <v>5542.6020833333332</v>
      </c>
      <c r="AR25" s="155">
        <f t="shared" si="39"/>
        <v>88214.629166666651</v>
      </c>
      <c r="AS25" s="193"/>
    </row>
    <row r="26" spans="1:45" ht="33" x14ac:dyDescent="0.25">
      <c r="A26" s="155">
        <v>11</v>
      </c>
      <c r="B26" s="158" t="s">
        <v>98</v>
      </c>
      <c r="C26" s="158" t="s">
        <v>99</v>
      </c>
      <c r="D26" s="114" t="s">
        <v>62</v>
      </c>
      <c r="E26" s="114" t="s">
        <v>588</v>
      </c>
      <c r="F26" s="114" t="s">
        <v>100</v>
      </c>
      <c r="G26" s="114" t="s">
        <v>77</v>
      </c>
      <c r="H26" s="67">
        <v>5.16</v>
      </c>
      <c r="I26" s="67"/>
      <c r="J26" s="155">
        <v>17697</v>
      </c>
      <c r="K26" s="155">
        <f t="shared" si="32"/>
        <v>91316.52</v>
      </c>
      <c r="L26" s="155">
        <f t="shared" si="22"/>
        <v>0</v>
      </c>
      <c r="M26" s="159">
        <v>19</v>
      </c>
      <c r="N26" s="159"/>
      <c r="O26" s="155"/>
      <c r="P26" s="159">
        <f t="shared" si="23"/>
        <v>19</v>
      </c>
      <c r="Q26" s="160">
        <f t="shared" si="24"/>
        <v>1.0555555555555556</v>
      </c>
      <c r="R26" s="160">
        <f t="shared" si="25"/>
        <v>0</v>
      </c>
      <c r="S26" s="160">
        <f t="shared" si="25"/>
        <v>0</v>
      </c>
      <c r="T26" s="160">
        <f t="shared" si="26"/>
        <v>1.0555555555555556</v>
      </c>
      <c r="U26" s="155">
        <f t="shared" si="27"/>
        <v>96389.66</v>
      </c>
      <c r="V26" s="155">
        <f t="shared" si="28"/>
        <v>0</v>
      </c>
      <c r="W26" s="155">
        <f t="shared" si="29"/>
        <v>0</v>
      </c>
      <c r="X26" s="155">
        <f t="shared" si="30"/>
        <v>96389.66</v>
      </c>
      <c r="Y26" s="155">
        <f t="shared" si="33"/>
        <v>120487.07500000001</v>
      </c>
      <c r="Z26" s="155"/>
      <c r="AA26" s="155">
        <f t="shared" ref="AA26:AA28" si="43">Y26*0.3</f>
        <v>36146.122500000005</v>
      </c>
      <c r="AB26" s="155">
        <v>9</v>
      </c>
      <c r="AC26" s="155">
        <v>40</v>
      </c>
      <c r="AD26" s="155">
        <f>17697*AC26%/18*AB26</f>
        <v>3539.3999999999996</v>
      </c>
      <c r="AE26" s="160">
        <v>10</v>
      </c>
      <c r="AF26" s="159">
        <v>20</v>
      </c>
      <c r="AG26" s="155">
        <f t="shared" si="42"/>
        <v>1966.3333333333333</v>
      </c>
      <c r="AH26" s="155">
        <v>1</v>
      </c>
      <c r="AI26" s="155">
        <v>60</v>
      </c>
      <c r="AJ26" s="155">
        <f>17697*AI26%</f>
        <v>10618.199999999999</v>
      </c>
      <c r="AK26" s="160">
        <f t="shared" si="34"/>
        <v>1.0555555555555556</v>
      </c>
      <c r="AL26" s="155"/>
      <c r="AM26" s="155">
        <f t="shared" si="35"/>
        <v>0</v>
      </c>
      <c r="AN26" s="155">
        <f t="shared" si="41"/>
        <v>52270.055833333339</v>
      </c>
      <c r="AO26" s="155">
        <f t="shared" si="37"/>
        <v>120487.07500000001</v>
      </c>
      <c r="AP26" s="155">
        <f t="shared" si="40"/>
        <v>172757.13083333336</v>
      </c>
      <c r="AQ26" s="155">
        <f t="shared" si="38"/>
        <v>12048.707500000002</v>
      </c>
      <c r="AR26" s="155">
        <f t="shared" si="39"/>
        <v>184805.83833333335</v>
      </c>
      <c r="AS26" s="193"/>
    </row>
    <row r="27" spans="1:45" ht="33" x14ac:dyDescent="0.25">
      <c r="A27" s="155">
        <v>12</v>
      </c>
      <c r="B27" s="158" t="s">
        <v>102</v>
      </c>
      <c r="C27" s="158" t="s">
        <v>103</v>
      </c>
      <c r="D27" s="114" t="s">
        <v>62</v>
      </c>
      <c r="E27" s="114" t="s">
        <v>667</v>
      </c>
      <c r="F27" s="114" t="s">
        <v>63</v>
      </c>
      <c r="G27" s="114" t="s">
        <v>64</v>
      </c>
      <c r="H27" s="67">
        <v>5.2</v>
      </c>
      <c r="I27" s="67"/>
      <c r="J27" s="155">
        <v>17697</v>
      </c>
      <c r="K27" s="155">
        <f t="shared" si="32"/>
        <v>92024.400000000009</v>
      </c>
      <c r="L27" s="155">
        <f t="shared" si="22"/>
        <v>0</v>
      </c>
      <c r="M27" s="159">
        <v>10</v>
      </c>
      <c r="N27" s="159"/>
      <c r="O27" s="155"/>
      <c r="P27" s="159">
        <f t="shared" si="23"/>
        <v>10</v>
      </c>
      <c r="Q27" s="160">
        <f t="shared" si="24"/>
        <v>0.55555555555555558</v>
      </c>
      <c r="R27" s="160">
        <f t="shared" si="25"/>
        <v>0</v>
      </c>
      <c r="S27" s="160">
        <f t="shared" si="25"/>
        <v>0</v>
      </c>
      <c r="T27" s="160">
        <f t="shared" si="26"/>
        <v>0.55555555555555558</v>
      </c>
      <c r="U27" s="155">
        <f t="shared" si="27"/>
        <v>51124.666666666672</v>
      </c>
      <c r="V27" s="155">
        <f t="shared" si="28"/>
        <v>0</v>
      </c>
      <c r="W27" s="155">
        <f t="shared" si="29"/>
        <v>0</v>
      </c>
      <c r="X27" s="155">
        <f t="shared" si="30"/>
        <v>51124.666666666672</v>
      </c>
      <c r="Y27" s="155">
        <f t="shared" si="33"/>
        <v>63905.833333333343</v>
      </c>
      <c r="Z27" s="155"/>
      <c r="AA27" s="155">
        <f t="shared" si="43"/>
        <v>19171.750000000004</v>
      </c>
      <c r="AB27" s="155">
        <v>6</v>
      </c>
      <c r="AC27" s="155">
        <v>40</v>
      </c>
      <c r="AD27" s="155">
        <f t="shared" ref="AD27:AD90" si="44">17697*AC27%/18*AB27</f>
        <v>2359.6</v>
      </c>
      <c r="AE27" s="155">
        <v>4</v>
      </c>
      <c r="AF27" s="159">
        <v>20</v>
      </c>
      <c r="AG27" s="155">
        <f>17697*AF27%/18*AE27</f>
        <v>786.5333333333333</v>
      </c>
      <c r="AH27" s="161"/>
      <c r="AI27" s="162"/>
      <c r="AJ27" s="155">
        <f t="shared" ref="AJ27:AJ90" si="45">17697*AI27%</f>
        <v>0</v>
      </c>
      <c r="AK27" s="160">
        <f t="shared" si="34"/>
        <v>0.55555555555555558</v>
      </c>
      <c r="AL27" s="155"/>
      <c r="AM27" s="155">
        <f t="shared" si="35"/>
        <v>0</v>
      </c>
      <c r="AN27" s="155">
        <f t="shared" si="41"/>
        <v>22317.883333333339</v>
      </c>
      <c r="AO27" s="155">
        <f t="shared" si="37"/>
        <v>63905.833333333343</v>
      </c>
      <c r="AP27" s="155">
        <f t="shared" si="40"/>
        <v>86223.716666666674</v>
      </c>
      <c r="AQ27" s="155">
        <f t="shared" si="38"/>
        <v>6390.5833333333348</v>
      </c>
      <c r="AR27" s="155">
        <f t="shared" si="39"/>
        <v>92614.3</v>
      </c>
      <c r="AS27" s="193"/>
    </row>
    <row r="28" spans="1:45" ht="66" x14ac:dyDescent="0.25">
      <c r="A28" s="155">
        <v>13</v>
      </c>
      <c r="B28" s="158" t="s">
        <v>105</v>
      </c>
      <c r="C28" s="158" t="s">
        <v>106</v>
      </c>
      <c r="D28" s="114" t="s">
        <v>62</v>
      </c>
      <c r="E28" s="114" t="s">
        <v>589</v>
      </c>
      <c r="F28" s="114" t="s">
        <v>63</v>
      </c>
      <c r="G28" s="114" t="s">
        <v>64</v>
      </c>
      <c r="H28" s="67">
        <v>5.03</v>
      </c>
      <c r="I28" s="67"/>
      <c r="J28" s="155">
        <v>17697</v>
      </c>
      <c r="K28" s="155">
        <f t="shared" si="32"/>
        <v>89015.91</v>
      </c>
      <c r="L28" s="155">
        <f t="shared" si="22"/>
        <v>0</v>
      </c>
      <c r="M28" s="159">
        <v>23</v>
      </c>
      <c r="N28" s="159"/>
      <c r="O28" s="155"/>
      <c r="P28" s="159">
        <f t="shared" si="23"/>
        <v>23</v>
      </c>
      <c r="Q28" s="160">
        <f t="shared" si="24"/>
        <v>1.2777777777777777</v>
      </c>
      <c r="R28" s="160">
        <f t="shared" si="25"/>
        <v>0</v>
      </c>
      <c r="S28" s="160">
        <f t="shared" si="25"/>
        <v>0</v>
      </c>
      <c r="T28" s="160">
        <f t="shared" si="26"/>
        <v>1.2777777777777777</v>
      </c>
      <c r="U28" s="155">
        <f t="shared" si="27"/>
        <v>113742.55166666668</v>
      </c>
      <c r="V28" s="155">
        <f t="shared" si="28"/>
        <v>0</v>
      </c>
      <c r="W28" s="155">
        <f t="shared" si="29"/>
        <v>0</v>
      </c>
      <c r="X28" s="155">
        <f t="shared" si="30"/>
        <v>113742.55166666668</v>
      </c>
      <c r="Y28" s="155">
        <f t="shared" si="33"/>
        <v>142178.18958333335</v>
      </c>
      <c r="Z28" s="155"/>
      <c r="AA28" s="155">
        <f t="shared" si="43"/>
        <v>42653.456875000003</v>
      </c>
      <c r="AB28" s="155">
        <v>12</v>
      </c>
      <c r="AC28" s="155">
        <v>50</v>
      </c>
      <c r="AD28" s="155">
        <f t="shared" si="44"/>
        <v>5899</v>
      </c>
      <c r="AE28" s="155">
        <v>10</v>
      </c>
      <c r="AF28" s="159">
        <v>25</v>
      </c>
      <c r="AG28" s="155">
        <f t="shared" si="42"/>
        <v>2457.9166666666665</v>
      </c>
      <c r="AH28" s="160">
        <v>1</v>
      </c>
      <c r="AI28" s="155">
        <v>30</v>
      </c>
      <c r="AJ28" s="155">
        <f>17697*AI28%</f>
        <v>5309.0999999999995</v>
      </c>
      <c r="AK28" s="160">
        <f t="shared" si="34"/>
        <v>1.2777777777777777</v>
      </c>
      <c r="AL28" s="155"/>
      <c r="AM28" s="155">
        <f t="shared" si="35"/>
        <v>0</v>
      </c>
      <c r="AN28" s="155">
        <f t="shared" si="41"/>
        <v>56319.473541666666</v>
      </c>
      <c r="AO28" s="155">
        <f t="shared" si="37"/>
        <v>142178.18958333335</v>
      </c>
      <c r="AP28" s="155">
        <f t="shared" si="40"/>
        <v>198497.66312500002</v>
      </c>
      <c r="AQ28" s="155">
        <f t="shared" si="38"/>
        <v>14217.818958333337</v>
      </c>
      <c r="AR28" s="155">
        <f t="shared" si="39"/>
        <v>212715.48208333337</v>
      </c>
      <c r="AS28" s="193"/>
    </row>
    <row r="29" spans="1:45" ht="49.5" x14ac:dyDescent="0.25">
      <c r="A29" s="155">
        <v>14</v>
      </c>
      <c r="B29" s="158" t="s">
        <v>108</v>
      </c>
      <c r="C29" s="158" t="s">
        <v>109</v>
      </c>
      <c r="D29" s="114" t="s">
        <v>62</v>
      </c>
      <c r="E29" s="114" t="s">
        <v>590</v>
      </c>
      <c r="F29" s="114" t="s">
        <v>110</v>
      </c>
      <c r="G29" s="114" t="s">
        <v>92</v>
      </c>
      <c r="H29" s="67">
        <v>4.1900000000000004</v>
      </c>
      <c r="I29" s="67"/>
      <c r="J29" s="155">
        <v>17697</v>
      </c>
      <c r="K29" s="155">
        <f t="shared" si="32"/>
        <v>74150.430000000008</v>
      </c>
      <c r="L29" s="155">
        <f t="shared" si="22"/>
        <v>0</v>
      </c>
      <c r="M29" s="159">
        <v>10</v>
      </c>
      <c r="N29" s="159"/>
      <c r="O29" s="155"/>
      <c r="P29" s="159">
        <f t="shared" si="23"/>
        <v>10</v>
      </c>
      <c r="Q29" s="160">
        <f t="shared" si="24"/>
        <v>0.55555555555555558</v>
      </c>
      <c r="R29" s="160"/>
      <c r="S29" s="160"/>
      <c r="T29" s="160">
        <f t="shared" si="26"/>
        <v>0.55555555555555558</v>
      </c>
      <c r="U29" s="155">
        <f t="shared" si="27"/>
        <v>41194.683333333342</v>
      </c>
      <c r="V29" s="155">
        <f t="shared" si="28"/>
        <v>0</v>
      </c>
      <c r="W29" s="155">
        <f t="shared" si="29"/>
        <v>0</v>
      </c>
      <c r="X29" s="155">
        <f t="shared" si="30"/>
        <v>41194.683333333342</v>
      </c>
      <c r="Y29" s="155">
        <f t="shared" si="33"/>
        <v>51493.354166666679</v>
      </c>
      <c r="Z29" s="155"/>
      <c r="AA29" s="155"/>
      <c r="AB29" s="155"/>
      <c r="AC29" s="155"/>
      <c r="AD29" s="155">
        <f t="shared" si="44"/>
        <v>0</v>
      </c>
      <c r="AE29" s="155"/>
      <c r="AF29" s="159"/>
      <c r="AG29" s="155">
        <f t="shared" si="42"/>
        <v>0</v>
      </c>
      <c r="AH29" s="161"/>
      <c r="AI29" s="162"/>
      <c r="AJ29" s="155">
        <f t="shared" si="45"/>
        <v>0</v>
      </c>
      <c r="AK29" s="160">
        <f t="shared" si="34"/>
        <v>0.55555555555555558</v>
      </c>
      <c r="AL29" s="155">
        <v>40</v>
      </c>
      <c r="AM29" s="155">
        <f t="shared" si="35"/>
        <v>3932.666666666667</v>
      </c>
      <c r="AN29" s="155">
        <f t="shared" si="41"/>
        <v>3932.666666666667</v>
      </c>
      <c r="AO29" s="155">
        <f t="shared" si="37"/>
        <v>51493.354166666679</v>
      </c>
      <c r="AP29" s="155">
        <f t="shared" si="40"/>
        <v>55426.020833333343</v>
      </c>
      <c r="AQ29" s="155">
        <f t="shared" si="38"/>
        <v>5149.3354166666686</v>
      </c>
      <c r="AR29" s="155">
        <f t="shared" si="39"/>
        <v>60575.356250000012</v>
      </c>
      <c r="AS29" s="193"/>
    </row>
    <row r="30" spans="1:45" ht="33" x14ac:dyDescent="0.25">
      <c r="A30" s="155">
        <v>15</v>
      </c>
      <c r="B30" s="163" t="s">
        <v>112</v>
      </c>
      <c r="C30" s="163" t="s">
        <v>113</v>
      </c>
      <c r="D30" s="67" t="s">
        <v>62</v>
      </c>
      <c r="E30" s="67" t="s">
        <v>591</v>
      </c>
      <c r="F30" s="67" t="s">
        <v>707</v>
      </c>
      <c r="G30" s="67" t="s">
        <v>566</v>
      </c>
      <c r="H30" s="67">
        <v>4.7300000000000004</v>
      </c>
      <c r="I30" s="67">
        <v>4.51</v>
      </c>
      <c r="J30" s="157">
        <v>17697</v>
      </c>
      <c r="K30" s="157">
        <f t="shared" si="32"/>
        <v>83706.810000000012</v>
      </c>
      <c r="L30" s="157">
        <f t="shared" si="22"/>
        <v>79813.47</v>
      </c>
      <c r="M30" s="164">
        <v>16</v>
      </c>
      <c r="N30" s="164">
        <v>4</v>
      </c>
      <c r="O30" s="157"/>
      <c r="P30" s="164">
        <f t="shared" si="23"/>
        <v>20</v>
      </c>
      <c r="Q30" s="165">
        <f t="shared" si="24"/>
        <v>0.88888888888888884</v>
      </c>
      <c r="R30" s="165">
        <f t="shared" si="25"/>
        <v>0.16666666666666666</v>
      </c>
      <c r="S30" s="165">
        <f t="shared" si="25"/>
        <v>0</v>
      </c>
      <c r="T30" s="165">
        <f t="shared" si="26"/>
        <v>1.0555555555555556</v>
      </c>
      <c r="U30" s="157">
        <f t="shared" si="27"/>
        <v>74406.053333333344</v>
      </c>
      <c r="V30" s="157">
        <f t="shared" si="28"/>
        <v>13302.245000000001</v>
      </c>
      <c r="W30" s="157">
        <f t="shared" si="29"/>
        <v>0</v>
      </c>
      <c r="X30" s="157">
        <f t="shared" si="30"/>
        <v>87708.29833333334</v>
      </c>
      <c r="Y30" s="155">
        <f t="shared" si="33"/>
        <v>109635.37291666667</v>
      </c>
      <c r="Z30" s="157"/>
      <c r="AA30" s="155"/>
      <c r="AB30" s="155"/>
      <c r="AC30" s="155"/>
      <c r="AD30" s="155">
        <f t="shared" si="44"/>
        <v>0</v>
      </c>
      <c r="AE30" s="160"/>
      <c r="AF30" s="159"/>
      <c r="AG30" s="155">
        <f t="shared" si="42"/>
        <v>0</v>
      </c>
      <c r="AH30" s="160"/>
      <c r="AI30" s="155"/>
      <c r="AJ30" s="155">
        <f t="shared" si="45"/>
        <v>0</v>
      </c>
      <c r="AK30" s="160">
        <f t="shared" si="34"/>
        <v>1.0555555555555556</v>
      </c>
      <c r="AL30" s="157">
        <v>40</v>
      </c>
      <c r="AM30" s="155">
        <f t="shared" si="35"/>
        <v>7472.0666666666666</v>
      </c>
      <c r="AN30" s="155">
        <f t="shared" si="41"/>
        <v>7472.0666666666666</v>
      </c>
      <c r="AO30" s="155">
        <f t="shared" si="37"/>
        <v>109635.37291666667</v>
      </c>
      <c r="AP30" s="155">
        <f t="shared" si="40"/>
        <v>117107.43958333334</v>
      </c>
      <c r="AQ30" s="155">
        <f t="shared" si="38"/>
        <v>10963.537291666667</v>
      </c>
      <c r="AR30" s="157">
        <f t="shared" si="39"/>
        <v>128070.97687500001</v>
      </c>
      <c r="AS30" s="193"/>
    </row>
    <row r="31" spans="1:45" ht="49.5" x14ac:dyDescent="0.25">
      <c r="A31" s="155">
        <v>16</v>
      </c>
      <c r="B31" s="163" t="s">
        <v>119</v>
      </c>
      <c r="C31" s="163" t="s">
        <v>120</v>
      </c>
      <c r="D31" s="67" t="s">
        <v>62</v>
      </c>
      <c r="E31" s="67" t="s">
        <v>592</v>
      </c>
      <c r="F31" s="67" t="s">
        <v>100</v>
      </c>
      <c r="G31" s="67" t="s">
        <v>77</v>
      </c>
      <c r="H31" s="67">
        <v>4.99</v>
      </c>
      <c r="I31" s="67"/>
      <c r="J31" s="157">
        <v>17697</v>
      </c>
      <c r="K31" s="157">
        <f t="shared" si="32"/>
        <v>88308.03</v>
      </c>
      <c r="L31" s="157">
        <f t="shared" si="22"/>
        <v>0</v>
      </c>
      <c r="M31" s="164">
        <v>8</v>
      </c>
      <c r="N31" s="164"/>
      <c r="O31" s="157"/>
      <c r="P31" s="164">
        <f t="shared" si="23"/>
        <v>8</v>
      </c>
      <c r="Q31" s="165">
        <f t="shared" si="24"/>
        <v>0.44444444444444442</v>
      </c>
      <c r="R31" s="165">
        <f t="shared" si="25"/>
        <v>0</v>
      </c>
      <c r="S31" s="165">
        <f t="shared" si="25"/>
        <v>0</v>
      </c>
      <c r="T31" s="165">
        <f t="shared" si="26"/>
        <v>0.44444444444444442</v>
      </c>
      <c r="U31" s="157">
        <f t="shared" si="27"/>
        <v>39248.013333333336</v>
      </c>
      <c r="V31" s="157">
        <f t="shared" si="28"/>
        <v>0</v>
      </c>
      <c r="W31" s="157">
        <f t="shared" si="29"/>
        <v>0</v>
      </c>
      <c r="X31" s="157">
        <f t="shared" si="30"/>
        <v>39248.013333333336</v>
      </c>
      <c r="Y31" s="155">
        <f t="shared" si="33"/>
        <v>49060.01666666667</v>
      </c>
      <c r="Z31" s="157"/>
      <c r="AA31" s="155"/>
      <c r="AB31" s="155"/>
      <c r="AC31" s="155"/>
      <c r="AD31" s="155">
        <f t="shared" si="44"/>
        <v>0</v>
      </c>
      <c r="AE31" s="160"/>
      <c r="AF31" s="159"/>
      <c r="AG31" s="155">
        <f t="shared" si="42"/>
        <v>0</v>
      </c>
      <c r="AH31" s="160"/>
      <c r="AI31" s="155"/>
      <c r="AJ31" s="155">
        <f t="shared" si="45"/>
        <v>0</v>
      </c>
      <c r="AK31" s="160">
        <f t="shared" si="34"/>
        <v>0.44444444444444442</v>
      </c>
      <c r="AL31" s="157">
        <v>40</v>
      </c>
      <c r="AM31" s="155">
        <f t="shared" si="35"/>
        <v>3146.1333333333332</v>
      </c>
      <c r="AN31" s="155">
        <f t="shared" si="41"/>
        <v>3146.1333333333332</v>
      </c>
      <c r="AO31" s="155">
        <f t="shared" si="37"/>
        <v>49060.01666666667</v>
      </c>
      <c r="AP31" s="155">
        <f t="shared" si="40"/>
        <v>52206.15</v>
      </c>
      <c r="AQ31" s="155">
        <f t="shared" si="38"/>
        <v>4906.001666666667</v>
      </c>
      <c r="AR31" s="157">
        <f t="shared" si="39"/>
        <v>57112.151666666672</v>
      </c>
      <c r="AS31" s="193"/>
    </row>
    <row r="32" spans="1:45" ht="49.5" x14ac:dyDescent="0.25">
      <c r="A32" s="155">
        <v>17</v>
      </c>
      <c r="B32" s="163" t="s">
        <v>122</v>
      </c>
      <c r="C32" s="163" t="s">
        <v>123</v>
      </c>
      <c r="D32" s="67" t="s">
        <v>62</v>
      </c>
      <c r="E32" s="67" t="s">
        <v>637</v>
      </c>
      <c r="F32" s="67" t="s">
        <v>157</v>
      </c>
      <c r="G32" s="67" t="s">
        <v>69</v>
      </c>
      <c r="H32" s="67">
        <v>5.41</v>
      </c>
      <c r="I32" s="67"/>
      <c r="J32" s="157">
        <v>17697</v>
      </c>
      <c r="K32" s="157">
        <f t="shared" si="32"/>
        <v>95740.77</v>
      </c>
      <c r="L32" s="157">
        <f t="shared" si="22"/>
        <v>0</v>
      </c>
      <c r="M32" s="164">
        <v>10.5</v>
      </c>
      <c r="N32" s="164"/>
      <c r="O32" s="157"/>
      <c r="P32" s="164">
        <f t="shared" si="23"/>
        <v>10.5</v>
      </c>
      <c r="Q32" s="165">
        <f t="shared" si="24"/>
        <v>0.58333333333333337</v>
      </c>
      <c r="R32" s="165">
        <f t="shared" ref="R32:S86" si="46">N32/24</f>
        <v>0</v>
      </c>
      <c r="S32" s="165">
        <f t="shared" si="46"/>
        <v>0</v>
      </c>
      <c r="T32" s="165">
        <f t="shared" si="26"/>
        <v>0.58333333333333337</v>
      </c>
      <c r="U32" s="157">
        <f t="shared" si="27"/>
        <v>55848.782500000008</v>
      </c>
      <c r="V32" s="157">
        <f t="shared" si="28"/>
        <v>0</v>
      </c>
      <c r="W32" s="157">
        <f t="shared" si="29"/>
        <v>0</v>
      </c>
      <c r="X32" s="157">
        <f t="shared" si="30"/>
        <v>55848.782500000008</v>
      </c>
      <c r="Y32" s="155">
        <f t="shared" si="33"/>
        <v>69810.978125000009</v>
      </c>
      <c r="Z32" s="157"/>
      <c r="AA32" s="157"/>
      <c r="AB32" s="155"/>
      <c r="AC32" s="155"/>
      <c r="AD32" s="155">
        <f t="shared" si="44"/>
        <v>0</v>
      </c>
      <c r="AE32" s="160"/>
      <c r="AF32" s="159"/>
      <c r="AG32" s="155">
        <f t="shared" si="42"/>
        <v>0</v>
      </c>
      <c r="AH32" s="160"/>
      <c r="AI32" s="155"/>
      <c r="AJ32" s="155">
        <f t="shared" si="45"/>
        <v>0</v>
      </c>
      <c r="AK32" s="160">
        <f t="shared" si="34"/>
        <v>0.58333333333333337</v>
      </c>
      <c r="AL32" s="157">
        <v>40</v>
      </c>
      <c r="AM32" s="155">
        <f t="shared" si="35"/>
        <v>4129.3</v>
      </c>
      <c r="AN32" s="155">
        <f t="shared" si="41"/>
        <v>4129.3</v>
      </c>
      <c r="AO32" s="155">
        <f t="shared" si="37"/>
        <v>69810.978125000009</v>
      </c>
      <c r="AP32" s="155">
        <f t="shared" si="40"/>
        <v>73940.278125000012</v>
      </c>
      <c r="AQ32" s="155">
        <f t="shared" si="38"/>
        <v>6981.0978125000011</v>
      </c>
      <c r="AR32" s="157">
        <f t="shared" si="39"/>
        <v>80921.375937500008</v>
      </c>
      <c r="AS32" s="193"/>
    </row>
    <row r="33" spans="1:45" ht="49.5" x14ac:dyDescent="0.25">
      <c r="A33" s="155">
        <f t="shared" si="31"/>
        <v>18</v>
      </c>
      <c r="B33" s="163" t="s">
        <v>125</v>
      </c>
      <c r="C33" s="163" t="s">
        <v>126</v>
      </c>
      <c r="D33" s="67" t="s">
        <v>127</v>
      </c>
      <c r="E33" s="67" t="s">
        <v>668</v>
      </c>
      <c r="F33" s="67" t="s">
        <v>638</v>
      </c>
      <c r="G33" s="67" t="s">
        <v>661</v>
      </c>
      <c r="H33" s="67">
        <v>4.25</v>
      </c>
      <c r="I33" s="67">
        <v>4.3899999999999997</v>
      </c>
      <c r="J33" s="157">
        <v>17697</v>
      </c>
      <c r="K33" s="157">
        <f t="shared" si="32"/>
        <v>75212.25</v>
      </c>
      <c r="L33" s="157">
        <f t="shared" si="22"/>
        <v>77689.829999999987</v>
      </c>
      <c r="M33" s="164">
        <v>22</v>
      </c>
      <c r="N33" s="164">
        <v>10</v>
      </c>
      <c r="O33" s="157"/>
      <c r="P33" s="164">
        <f t="shared" si="23"/>
        <v>32</v>
      </c>
      <c r="Q33" s="165">
        <f t="shared" si="24"/>
        <v>1.2222222222222223</v>
      </c>
      <c r="R33" s="165">
        <f t="shared" si="46"/>
        <v>0.41666666666666669</v>
      </c>
      <c r="S33" s="165">
        <f t="shared" si="46"/>
        <v>0</v>
      </c>
      <c r="T33" s="165">
        <f t="shared" si="26"/>
        <v>1.6388888888888891</v>
      </c>
      <c r="U33" s="157">
        <f t="shared" si="27"/>
        <v>91926.083333333328</v>
      </c>
      <c r="V33" s="157">
        <f t="shared" si="28"/>
        <v>32370.762499999997</v>
      </c>
      <c r="W33" s="157">
        <f t="shared" si="29"/>
        <v>0</v>
      </c>
      <c r="X33" s="157">
        <f t="shared" si="30"/>
        <v>124296.84583333333</v>
      </c>
      <c r="Y33" s="155">
        <f t="shared" si="33"/>
        <v>155371.05729166666</v>
      </c>
      <c r="Z33" s="157"/>
      <c r="AA33" s="157"/>
      <c r="AB33" s="155"/>
      <c r="AC33" s="155"/>
      <c r="AD33" s="155">
        <f t="shared" si="44"/>
        <v>0</v>
      </c>
      <c r="AE33" s="160"/>
      <c r="AF33" s="159"/>
      <c r="AG33" s="155">
        <f t="shared" si="42"/>
        <v>0</v>
      </c>
      <c r="AH33" s="160"/>
      <c r="AI33" s="155"/>
      <c r="AJ33" s="155">
        <f t="shared" si="45"/>
        <v>0</v>
      </c>
      <c r="AK33" s="160">
        <f t="shared" si="34"/>
        <v>1.6388888888888891</v>
      </c>
      <c r="AL33" s="157">
        <v>40</v>
      </c>
      <c r="AM33" s="155">
        <f t="shared" si="35"/>
        <v>11601.366666666667</v>
      </c>
      <c r="AN33" s="155">
        <f t="shared" si="41"/>
        <v>11601.366666666667</v>
      </c>
      <c r="AO33" s="155">
        <f t="shared" si="37"/>
        <v>155371.05729166666</v>
      </c>
      <c r="AP33" s="155">
        <f t="shared" si="40"/>
        <v>166972.42395833333</v>
      </c>
      <c r="AQ33" s="155">
        <f t="shared" si="38"/>
        <v>15537.105729166666</v>
      </c>
      <c r="AR33" s="157">
        <f t="shared" si="39"/>
        <v>182509.52968749998</v>
      </c>
      <c r="AS33" s="193"/>
    </row>
    <row r="34" spans="1:45" ht="49.5" x14ac:dyDescent="0.25">
      <c r="A34" s="155">
        <v>19</v>
      </c>
      <c r="B34" s="163" t="s">
        <v>131</v>
      </c>
      <c r="C34" s="163" t="s">
        <v>132</v>
      </c>
      <c r="D34" s="67" t="s">
        <v>127</v>
      </c>
      <c r="E34" s="67" t="s">
        <v>593</v>
      </c>
      <c r="F34" s="67" t="s">
        <v>662</v>
      </c>
      <c r="G34" s="67" t="s">
        <v>663</v>
      </c>
      <c r="H34" s="67">
        <v>3.73</v>
      </c>
      <c r="I34" s="67">
        <v>3.73</v>
      </c>
      <c r="J34" s="157">
        <v>17697</v>
      </c>
      <c r="K34" s="157">
        <f t="shared" si="32"/>
        <v>66009.81</v>
      </c>
      <c r="L34" s="157">
        <f t="shared" si="22"/>
        <v>66009.81</v>
      </c>
      <c r="M34" s="164">
        <v>14</v>
      </c>
      <c r="N34" s="164">
        <v>21</v>
      </c>
      <c r="O34" s="166"/>
      <c r="P34" s="164">
        <f t="shared" si="23"/>
        <v>35</v>
      </c>
      <c r="Q34" s="165">
        <f t="shared" si="24"/>
        <v>0.77777777777777779</v>
      </c>
      <c r="R34" s="165">
        <f t="shared" si="46"/>
        <v>0.875</v>
      </c>
      <c r="S34" s="165">
        <f t="shared" si="46"/>
        <v>0</v>
      </c>
      <c r="T34" s="165">
        <f t="shared" si="26"/>
        <v>1.6527777777777777</v>
      </c>
      <c r="U34" s="157">
        <f t="shared" si="27"/>
        <v>51340.963333333333</v>
      </c>
      <c r="V34" s="157">
        <f t="shared" si="28"/>
        <v>57758.583749999998</v>
      </c>
      <c r="W34" s="157">
        <f t="shared" si="29"/>
        <v>0</v>
      </c>
      <c r="X34" s="157">
        <f t="shared" si="30"/>
        <v>109099.54708333334</v>
      </c>
      <c r="Y34" s="155">
        <f t="shared" si="33"/>
        <v>136374.43385416668</v>
      </c>
      <c r="Z34" s="157"/>
      <c r="AA34" s="157"/>
      <c r="AB34" s="155"/>
      <c r="AC34" s="155"/>
      <c r="AD34" s="155">
        <f t="shared" si="44"/>
        <v>0</v>
      </c>
      <c r="AE34" s="160"/>
      <c r="AF34" s="159"/>
      <c r="AG34" s="155">
        <f t="shared" si="42"/>
        <v>0</v>
      </c>
      <c r="AH34" s="160"/>
      <c r="AI34" s="155"/>
      <c r="AJ34" s="155">
        <f t="shared" si="45"/>
        <v>0</v>
      </c>
      <c r="AK34" s="160">
        <f t="shared" si="34"/>
        <v>1.6527777777777777</v>
      </c>
      <c r="AL34" s="157">
        <v>40</v>
      </c>
      <c r="AM34" s="155">
        <f t="shared" si="35"/>
        <v>11699.683333333332</v>
      </c>
      <c r="AN34" s="155">
        <f t="shared" si="41"/>
        <v>11699.683333333332</v>
      </c>
      <c r="AO34" s="155">
        <f t="shared" si="37"/>
        <v>136374.43385416668</v>
      </c>
      <c r="AP34" s="155">
        <f t="shared" si="40"/>
        <v>148074.1171875</v>
      </c>
      <c r="AQ34" s="155">
        <f t="shared" si="38"/>
        <v>13637.443385416669</v>
      </c>
      <c r="AR34" s="157">
        <f t="shared" si="39"/>
        <v>161711.56057291667</v>
      </c>
      <c r="AS34" s="193"/>
    </row>
    <row r="35" spans="1:45" ht="49.5" x14ac:dyDescent="0.25">
      <c r="A35" s="155">
        <v>20</v>
      </c>
      <c r="B35" s="163" t="s">
        <v>705</v>
      </c>
      <c r="C35" s="163" t="s">
        <v>676</v>
      </c>
      <c r="D35" s="67" t="s">
        <v>62</v>
      </c>
      <c r="E35" s="67" t="s">
        <v>647</v>
      </c>
      <c r="F35" s="67" t="s">
        <v>110</v>
      </c>
      <c r="G35" s="67" t="s">
        <v>92</v>
      </c>
      <c r="H35" s="67">
        <v>4.1399999999999997</v>
      </c>
      <c r="I35" s="67"/>
      <c r="J35" s="157">
        <v>17697</v>
      </c>
      <c r="K35" s="157">
        <f t="shared" si="32"/>
        <v>73265.579999999987</v>
      </c>
      <c r="L35" s="157">
        <f t="shared" si="22"/>
        <v>0</v>
      </c>
      <c r="M35" s="159">
        <v>3</v>
      </c>
      <c r="N35" s="164"/>
      <c r="O35" s="157"/>
      <c r="P35" s="164">
        <f t="shared" si="23"/>
        <v>3</v>
      </c>
      <c r="Q35" s="165">
        <f t="shared" si="24"/>
        <v>0.16666666666666666</v>
      </c>
      <c r="R35" s="165">
        <f t="shared" si="46"/>
        <v>0</v>
      </c>
      <c r="S35" s="165">
        <f t="shared" si="46"/>
        <v>0</v>
      </c>
      <c r="T35" s="165">
        <f t="shared" si="26"/>
        <v>0.16666666666666666</v>
      </c>
      <c r="U35" s="157">
        <f t="shared" si="27"/>
        <v>12210.929999999998</v>
      </c>
      <c r="V35" s="157">
        <f t="shared" si="28"/>
        <v>0</v>
      </c>
      <c r="W35" s="157">
        <f t="shared" si="29"/>
        <v>0</v>
      </c>
      <c r="X35" s="157">
        <f t="shared" si="30"/>
        <v>12210.929999999998</v>
      </c>
      <c r="Y35" s="155">
        <f t="shared" si="33"/>
        <v>15263.662499999999</v>
      </c>
      <c r="Z35" s="157"/>
      <c r="AA35" s="157"/>
      <c r="AB35" s="155"/>
      <c r="AC35" s="155"/>
      <c r="AD35" s="155">
        <f t="shared" si="44"/>
        <v>0</v>
      </c>
      <c r="AE35" s="160"/>
      <c r="AF35" s="159"/>
      <c r="AG35" s="155">
        <f t="shared" si="42"/>
        <v>0</v>
      </c>
      <c r="AH35" s="160"/>
      <c r="AI35" s="155"/>
      <c r="AJ35" s="155">
        <f t="shared" si="45"/>
        <v>0</v>
      </c>
      <c r="AK35" s="160">
        <f t="shared" si="34"/>
        <v>0.16666666666666666</v>
      </c>
      <c r="AL35" s="157">
        <v>40</v>
      </c>
      <c r="AM35" s="155">
        <f t="shared" si="35"/>
        <v>1179.8</v>
      </c>
      <c r="AN35" s="155">
        <f t="shared" si="41"/>
        <v>1179.8</v>
      </c>
      <c r="AO35" s="155">
        <f t="shared" si="37"/>
        <v>15263.662499999999</v>
      </c>
      <c r="AP35" s="155">
        <f t="shared" si="40"/>
        <v>16443.462499999998</v>
      </c>
      <c r="AQ35" s="155">
        <f t="shared" si="38"/>
        <v>1526.36625</v>
      </c>
      <c r="AR35" s="157">
        <f t="shared" si="39"/>
        <v>17969.828749999997</v>
      </c>
      <c r="AS35" s="193"/>
    </row>
    <row r="36" spans="1:45" ht="49.5" x14ac:dyDescent="0.25">
      <c r="A36" s="155">
        <v>21</v>
      </c>
      <c r="B36" s="163" t="s">
        <v>140</v>
      </c>
      <c r="C36" s="163" t="s">
        <v>141</v>
      </c>
      <c r="D36" s="67" t="s">
        <v>62</v>
      </c>
      <c r="E36" s="67" t="s">
        <v>594</v>
      </c>
      <c r="F36" s="67" t="s">
        <v>68</v>
      </c>
      <c r="G36" s="67" t="s">
        <v>69</v>
      </c>
      <c r="H36" s="67">
        <v>5.41</v>
      </c>
      <c r="I36" s="67"/>
      <c r="J36" s="157">
        <v>17697</v>
      </c>
      <c r="K36" s="157">
        <f t="shared" si="32"/>
        <v>95740.77</v>
      </c>
      <c r="L36" s="157">
        <f t="shared" si="22"/>
        <v>0</v>
      </c>
      <c r="M36" s="164">
        <v>20</v>
      </c>
      <c r="N36" s="164"/>
      <c r="O36" s="157"/>
      <c r="P36" s="164">
        <f t="shared" si="23"/>
        <v>20</v>
      </c>
      <c r="Q36" s="165">
        <f t="shared" si="24"/>
        <v>1.1111111111111112</v>
      </c>
      <c r="R36" s="165">
        <f t="shared" si="46"/>
        <v>0</v>
      </c>
      <c r="S36" s="165">
        <f t="shared" si="46"/>
        <v>0</v>
      </c>
      <c r="T36" s="165">
        <f t="shared" si="26"/>
        <v>1.1111111111111112</v>
      </c>
      <c r="U36" s="157">
        <f t="shared" si="27"/>
        <v>106378.63333333335</v>
      </c>
      <c r="V36" s="157">
        <f t="shared" si="28"/>
        <v>0</v>
      </c>
      <c r="W36" s="157">
        <f t="shared" si="29"/>
        <v>0</v>
      </c>
      <c r="X36" s="157">
        <f t="shared" si="30"/>
        <v>106378.63333333335</v>
      </c>
      <c r="Y36" s="155">
        <f t="shared" si="33"/>
        <v>132973.29166666669</v>
      </c>
      <c r="Z36" s="157"/>
      <c r="AA36" s="157"/>
      <c r="AB36" s="155"/>
      <c r="AC36" s="155"/>
      <c r="AD36" s="155">
        <f t="shared" si="44"/>
        <v>0</v>
      </c>
      <c r="AE36" s="160"/>
      <c r="AF36" s="159"/>
      <c r="AG36" s="155">
        <f t="shared" si="42"/>
        <v>0</v>
      </c>
      <c r="AH36" s="160"/>
      <c r="AI36" s="155"/>
      <c r="AJ36" s="155">
        <f t="shared" si="45"/>
        <v>0</v>
      </c>
      <c r="AK36" s="160">
        <f t="shared" si="34"/>
        <v>1.1111111111111112</v>
      </c>
      <c r="AL36" s="157">
        <v>40</v>
      </c>
      <c r="AM36" s="155">
        <f t="shared" si="35"/>
        <v>7865.3333333333339</v>
      </c>
      <c r="AN36" s="155">
        <f t="shared" si="41"/>
        <v>7865.3333333333339</v>
      </c>
      <c r="AO36" s="155">
        <f t="shared" si="37"/>
        <v>132973.29166666669</v>
      </c>
      <c r="AP36" s="155">
        <f t="shared" si="40"/>
        <v>140838.62500000003</v>
      </c>
      <c r="AQ36" s="155">
        <f t="shared" si="38"/>
        <v>13297.32916666667</v>
      </c>
      <c r="AR36" s="157">
        <f t="shared" si="39"/>
        <v>154135.95416666669</v>
      </c>
      <c r="AS36" s="193"/>
    </row>
    <row r="37" spans="1:45" ht="33" x14ac:dyDescent="0.25">
      <c r="A37" s="155">
        <v>22</v>
      </c>
      <c r="B37" s="163" t="s">
        <v>74</v>
      </c>
      <c r="C37" s="163" t="s">
        <v>143</v>
      </c>
      <c r="D37" s="67" t="s">
        <v>62</v>
      </c>
      <c r="E37" s="67" t="s">
        <v>580</v>
      </c>
      <c r="F37" s="67" t="s">
        <v>110</v>
      </c>
      <c r="G37" s="67" t="s">
        <v>92</v>
      </c>
      <c r="H37" s="67">
        <v>4.59</v>
      </c>
      <c r="I37" s="67"/>
      <c r="J37" s="157">
        <v>17697</v>
      </c>
      <c r="K37" s="157">
        <f t="shared" si="32"/>
        <v>81229.23</v>
      </c>
      <c r="L37" s="157">
        <f t="shared" si="22"/>
        <v>0</v>
      </c>
      <c r="M37" s="164">
        <v>27</v>
      </c>
      <c r="N37" s="164"/>
      <c r="O37" s="157"/>
      <c r="P37" s="164">
        <f t="shared" si="23"/>
        <v>27</v>
      </c>
      <c r="Q37" s="165">
        <f t="shared" si="24"/>
        <v>1.5</v>
      </c>
      <c r="R37" s="165">
        <f t="shared" si="46"/>
        <v>0</v>
      </c>
      <c r="S37" s="165">
        <f t="shared" si="46"/>
        <v>0</v>
      </c>
      <c r="T37" s="165">
        <f t="shared" si="26"/>
        <v>1.5</v>
      </c>
      <c r="U37" s="157">
        <f t="shared" si="27"/>
        <v>121843.84499999999</v>
      </c>
      <c r="V37" s="157">
        <f t="shared" si="28"/>
        <v>0</v>
      </c>
      <c r="W37" s="157">
        <f t="shared" si="29"/>
        <v>0</v>
      </c>
      <c r="X37" s="157">
        <f t="shared" si="30"/>
        <v>121843.84499999999</v>
      </c>
      <c r="Y37" s="155">
        <f t="shared" si="33"/>
        <v>152304.80624999999</v>
      </c>
      <c r="Z37" s="157"/>
      <c r="AA37" s="157"/>
      <c r="AB37" s="155"/>
      <c r="AC37" s="155"/>
      <c r="AD37" s="155">
        <f t="shared" si="44"/>
        <v>0</v>
      </c>
      <c r="AE37" s="160"/>
      <c r="AF37" s="159"/>
      <c r="AG37" s="155">
        <f t="shared" si="42"/>
        <v>0</v>
      </c>
      <c r="AH37" s="160"/>
      <c r="AI37" s="155"/>
      <c r="AJ37" s="155">
        <f t="shared" si="45"/>
        <v>0</v>
      </c>
      <c r="AK37" s="160">
        <f t="shared" si="34"/>
        <v>1.5</v>
      </c>
      <c r="AL37" s="157">
        <v>40</v>
      </c>
      <c r="AM37" s="155">
        <f t="shared" si="35"/>
        <v>10618.2</v>
      </c>
      <c r="AN37" s="155">
        <f t="shared" si="41"/>
        <v>10618.2</v>
      </c>
      <c r="AO37" s="155">
        <f t="shared" si="37"/>
        <v>152304.80624999999</v>
      </c>
      <c r="AP37" s="155">
        <f t="shared" si="40"/>
        <v>162923.00625000001</v>
      </c>
      <c r="AQ37" s="155">
        <f t="shared" si="38"/>
        <v>15230.480625</v>
      </c>
      <c r="AR37" s="157">
        <f t="shared" si="39"/>
        <v>178153.486875</v>
      </c>
      <c r="AS37" s="193"/>
    </row>
    <row r="38" spans="1:45" ht="49.5" x14ac:dyDescent="0.25">
      <c r="A38" s="155">
        <f t="shared" si="31"/>
        <v>23</v>
      </c>
      <c r="B38" s="163" t="s">
        <v>523</v>
      </c>
      <c r="C38" s="163" t="s">
        <v>145</v>
      </c>
      <c r="D38" s="67" t="s">
        <v>62</v>
      </c>
      <c r="E38" s="67" t="s">
        <v>669</v>
      </c>
      <c r="F38" s="114" t="s">
        <v>670</v>
      </c>
      <c r="G38" s="67" t="s">
        <v>568</v>
      </c>
      <c r="H38" s="67">
        <v>5.03</v>
      </c>
      <c r="I38" s="67"/>
      <c r="J38" s="157">
        <v>17697</v>
      </c>
      <c r="K38" s="157">
        <f t="shared" si="32"/>
        <v>89015.91</v>
      </c>
      <c r="L38" s="157">
        <f t="shared" si="22"/>
        <v>0</v>
      </c>
      <c r="M38" s="164">
        <v>6.5</v>
      </c>
      <c r="N38" s="164"/>
      <c r="O38" s="157"/>
      <c r="P38" s="164">
        <f t="shared" si="23"/>
        <v>6.5</v>
      </c>
      <c r="Q38" s="165">
        <f t="shared" si="24"/>
        <v>0.3611111111111111</v>
      </c>
      <c r="R38" s="165">
        <f t="shared" si="46"/>
        <v>0</v>
      </c>
      <c r="S38" s="165">
        <f t="shared" si="46"/>
        <v>0</v>
      </c>
      <c r="T38" s="165">
        <f t="shared" si="26"/>
        <v>0.3611111111111111</v>
      </c>
      <c r="U38" s="157">
        <f t="shared" si="27"/>
        <v>32144.63416666667</v>
      </c>
      <c r="V38" s="157">
        <f t="shared" si="28"/>
        <v>0</v>
      </c>
      <c r="W38" s="157">
        <f t="shared" si="29"/>
        <v>0</v>
      </c>
      <c r="X38" s="157">
        <f t="shared" si="30"/>
        <v>32144.63416666667</v>
      </c>
      <c r="Y38" s="155">
        <f t="shared" si="33"/>
        <v>40180.792708333334</v>
      </c>
      <c r="Z38" s="157"/>
      <c r="AA38" s="157"/>
      <c r="AB38" s="155"/>
      <c r="AC38" s="155"/>
      <c r="AD38" s="155">
        <f t="shared" si="44"/>
        <v>0</v>
      </c>
      <c r="AE38" s="160"/>
      <c r="AF38" s="159"/>
      <c r="AG38" s="155">
        <f t="shared" si="42"/>
        <v>0</v>
      </c>
      <c r="AH38" s="160"/>
      <c r="AI38" s="155"/>
      <c r="AJ38" s="155">
        <f t="shared" si="45"/>
        <v>0</v>
      </c>
      <c r="AK38" s="160">
        <f t="shared" si="34"/>
        <v>0.3611111111111111</v>
      </c>
      <c r="AL38" s="157">
        <v>40</v>
      </c>
      <c r="AM38" s="155">
        <f t="shared" si="35"/>
        <v>2556.2333333333336</v>
      </c>
      <c r="AN38" s="155">
        <f t="shared" si="41"/>
        <v>2556.2333333333336</v>
      </c>
      <c r="AO38" s="155">
        <f t="shared" si="37"/>
        <v>40180.792708333334</v>
      </c>
      <c r="AP38" s="155">
        <f t="shared" si="40"/>
        <v>42737.026041666672</v>
      </c>
      <c r="AQ38" s="155">
        <f t="shared" si="38"/>
        <v>4018.0792708333338</v>
      </c>
      <c r="AR38" s="157">
        <f t="shared" si="39"/>
        <v>46755.105312500003</v>
      </c>
      <c r="AS38" s="193"/>
    </row>
    <row r="39" spans="1:45" ht="33" x14ac:dyDescent="0.25">
      <c r="A39" s="155">
        <v>24</v>
      </c>
      <c r="B39" s="163" t="s">
        <v>148</v>
      </c>
      <c r="C39" s="163" t="s">
        <v>149</v>
      </c>
      <c r="D39" s="67" t="s">
        <v>62</v>
      </c>
      <c r="E39" s="67" t="s">
        <v>640</v>
      </c>
      <c r="F39" s="67" t="s">
        <v>76</v>
      </c>
      <c r="G39" s="67" t="s">
        <v>77</v>
      </c>
      <c r="H39" s="67">
        <v>4.74</v>
      </c>
      <c r="I39" s="67"/>
      <c r="J39" s="157">
        <v>17697</v>
      </c>
      <c r="K39" s="157">
        <f t="shared" si="32"/>
        <v>83883.78</v>
      </c>
      <c r="L39" s="157">
        <f t="shared" si="22"/>
        <v>0</v>
      </c>
      <c r="M39" s="164">
        <v>24</v>
      </c>
      <c r="N39" s="164"/>
      <c r="O39" s="157"/>
      <c r="P39" s="164">
        <f t="shared" si="23"/>
        <v>24</v>
      </c>
      <c r="Q39" s="165">
        <f t="shared" si="24"/>
        <v>1.3333333333333333</v>
      </c>
      <c r="R39" s="165">
        <f t="shared" si="46"/>
        <v>0</v>
      </c>
      <c r="S39" s="165">
        <f t="shared" si="46"/>
        <v>0</v>
      </c>
      <c r="T39" s="165">
        <f t="shared" si="26"/>
        <v>1.3333333333333333</v>
      </c>
      <c r="U39" s="157">
        <f t="shared" si="27"/>
        <v>111845.04000000001</v>
      </c>
      <c r="V39" s="157">
        <f t="shared" si="28"/>
        <v>0</v>
      </c>
      <c r="W39" s="157">
        <f t="shared" si="29"/>
        <v>0</v>
      </c>
      <c r="X39" s="157">
        <f t="shared" si="30"/>
        <v>111845.04000000001</v>
      </c>
      <c r="Y39" s="155">
        <f t="shared" si="33"/>
        <v>139806.30000000002</v>
      </c>
      <c r="Z39" s="157"/>
      <c r="AA39" s="157"/>
      <c r="AB39" s="155"/>
      <c r="AC39" s="155"/>
      <c r="AD39" s="155">
        <f t="shared" si="44"/>
        <v>0</v>
      </c>
      <c r="AE39" s="160"/>
      <c r="AF39" s="159"/>
      <c r="AG39" s="155">
        <f t="shared" si="42"/>
        <v>0</v>
      </c>
      <c r="AH39" s="160"/>
      <c r="AI39" s="155"/>
      <c r="AJ39" s="155">
        <f t="shared" si="45"/>
        <v>0</v>
      </c>
      <c r="AK39" s="160">
        <f t="shared" si="34"/>
        <v>1.3333333333333333</v>
      </c>
      <c r="AL39" s="157">
        <v>40</v>
      </c>
      <c r="AM39" s="155">
        <f t="shared" si="35"/>
        <v>9438.4</v>
      </c>
      <c r="AN39" s="155">
        <f t="shared" si="41"/>
        <v>9438.4</v>
      </c>
      <c r="AO39" s="155">
        <f t="shared" si="37"/>
        <v>139806.30000000002</v>
      </c>
      <c r="AP39" s="155">
        <f t="shared" si="40"/>
        <v>149244.70000000001</v>
      </c>
      <c r="AQ39" s="155">
        <f t="shared" si="38"/>
        <v>13980.630000000003</v>
      </c>
      <c r="AR39" s="157">
        <f t="shared" si="39"/>
        <v>163225.33000000002</v>
      </c>
      <c r="AS39" s="193"/>
    </row>
    <row r="40" spans="1:45" ht="33" x14ac:dyDescent="0.25">
      <c r="A40" s="155">
        <v>25</v>
      </c>
      <c r="B40" s="163" t="s">
        <v>155</v>
      </c>
      <c r="C40" s="163" t="s">
        <v>156</v>
      </c>
      <c r="D40" s="67" t="s">
        <v>62</v>
      </c>
      <c r="E40" s="67" t="s">
        <v>708</v>
      </c>
      <c r="F40" s="67" t="s">
        <v>157</v>
      </c>
      <c r="G40" s="67" t="s">
        <v>69</v>
      </c>
      <c r="H40" s="67">
        <v>5.32</v>
      </c>
      <c r="I40" s="67"/>
      <c r="J40" s="157">
        <v>17697</v>
      </c>
      <c r="K40" s="157">
        <f t="shared" si="32"/>
        <v>94148.040000000008</v>
      </c>
      <c r="L40" s="157">
        <f t="shared" si="22"/>
        <v>0</v>
      </c>
      <c r="M40" s="164">
        <v>11.5</v>
      </c>
      <c r="N40" s="164"/>
      <c r="O40" s="157"/>
      <c r="P40" s="164">
        <f t="shared" si="23"/>
        <v>11.5</v>
      </c>
      <c r="Q40" s="165">
        <f t="shared" si="24"/>
        <v>0.63888888888888884</v>
      </c>
      <c r="R40" s="165">
        <f t="shared" si="46"/>
        <v>0</v>
      </c>
      <c r="S40" s="165">
        <f t="shared" si="46"/>
        <v>0</v>
      </c>
      <c r="T40" s="165">
        <f t="shared" si="26"/>
        <v>0.63888888888888884</v>
      </c>
      <c r="U40" s="157">
        <f t="shared" si="27"/>
        <v>60150.136666666665</v>
      </c>
      <c r="V40" s="157">
        <f t="shared" si="28"/>
        <v>0</v>
      </c>
      <c r="W40" s="157">
        <f t="shared" si="29"/>
        <v>0</v>
      </c>
      <c r="X40" s="157">
        <f t="shared" si="30"/>
        <v>60150.136666666665</v>
      </c>
      <c r="Y40" s="155">
        <f t="shared" si="33"/>
        <v>75187.670833333337</v>
      </c>
      <c r="Z40" s="157"/>
      <c r="AA40" s="157"/>
      <c r="AB40" s="155"/>
      <c r="AC40" s="155"/>
      <c r="AD40" s="155">
        <f t="shared" si="44"/>
        <v>0</v>
      </c>
      <c r="AE40" s="160"/>
      <c r="AF40" s="159"/>
      <c r="AG40" s="155">
        <f t="shared" si="42"/>
        <v>0</v>
      </c>
      <c r="AH40" s="160"/>
      <c r="AI40" s="155"/>
      <c r="AJ40" s="155">
        <f t="shared" si="45"/>
        <v>0</v>
      </c>
      <c r="AK40" s="160">
        <f t="shared" si="34"/>
        <v>0.63888888888888884</v>
      </c>
      <c r="AL40" s="157">
        <v>40</v>
      </c>
      <c r="AM40" s="155">
        <f t="shared" si="35"/>
        <v>4522.5666666666666</v>
      </c>
      <c r="AN40" s="155">
        <f t="shared" si="41"/>
        <v>4522.5666666666666</v>
      </c>
      <c r="AO40" s="155">
        <f t="shared" si="37"/>
        <v>75187.670833333337</v>
      </c>
      <c r="AP40" s="155">
        <f t="shared" si="40"/>
        <v>79710.237500000003</v>
      </c>
      <c r="AQ40" s="155">
        <f t="shared" si="38"/>
        <v>7518.7670833333341</v>
      </c>
      <c r="AR40" s="157">
        <f t="shared" si="39"/>
        <v>87229.004583333342</v>
      </c>
      <c r="AS40" s="193"/>
    </row>
    <row r="41" spans="1:45" ht="49.5" x14ac:dyDescent="0.25">
      <c r="A41" s="155">
        <v>26</v>
      </c>
      <c r="B41" s="163" t="s">
        <v>159</v>
      </c>
      <c r="C41" s="163" t="s">
        <v>160</v>
      </c>
      <c r="D41" s="67" t="s">
        <v>62</v>
      </c>
      <c r="E41" s="67" t="s">
        <v>641</v>
      </c>
      <c r="F41" s="67" t="s">
        <v>76</v>
      </c>
      <c r="G41" s="67" t="s">
        <v>77</v>
      </c>
      <c r="H41" s="67">
        <v>4.9000000000000004</v>
      </c>
      <c r="I41" s="67"/>
      <c r="J41" s="157">
        <v>17697</v>
      </c>
      <c r="K41" s="157">
        <f t="shared" si="32"/>
        <v>86715.3</v>
      </c>
      <c r="L41" s="157">
        <f t="shared" si="22"/>
        <v>0</v>
      </c>
      <c r="M41" s="164">
        <v>8</v>
      </c>
      <c r="N41" s="164"/>
      <c r="O41" s="157"/>
      <c r="P41" s="164">
        <f t="shared" si="23"/>
        <v>8</v>
      </c>
      <c r="Q41" s="165">
        <f t="shared" si="24"/>
        <v>0.44444444444444442</v>
      </c>
      <c r="R41" s="165">
        <f t="shared" si="46"/>
        <v>0</v>
      </c>
      <c r="S41" s="165">
        <f t="shared" si="46"/>
        <v>0</v>
      </c>
      <c r="T41" s="165">
        <f t="shared" si="26"/>
        <v>0.44444444444444442</v>
      </c>
      <c r="U41" s="157">
        <f t="shared" si="27"/>
        <v>38540.133333333331</v>
      </c>
      <c r="V41" s="157">
        <f t="shared" si="28"/>
        <v>0</v>
      </c>
      <c r="W41" s="157">
        <f t="shared" si="29"/>
        <v>0</v>
      </c>
      <c r="X41" s="157">
        <f t="shared" si="30"/>
        <v>38540.133333333331</v>
      </c>
      <c r="Y41" s="155">
        <f t="shared" si="33"/>
        <v>48175.166666666664</v>
      </c>
      <c r="Z41" s="157"/>
      <c r="AA41" s="157"/>
      <c r="AB41" s="155"/>
      <c r="AC41" s="155"/>
      <c r="AD41" s="155">
        <f t="shared" si="44"/>
        <v>0</v>
      </c>
      <c r="AE41" s="160"/>
      <c r="AF41" s="159"/>
      <c r="AG41" s="155">
        <f t="shared" si="42"/>
        <v>0</v>
      </c>
      <c r="AH41" s="160"/>
      <c r="AI41" s="155"/>
      <c r="AJ41" s="155">
        <f t="shared" si="45"/>
        <v>0</v>
      </c>
      <c r="AK41" s="160">
        <f t="shared" si="34"/>
        <v>0.44444444444444442</v>
      </c>
      <c r="AL41" s="157">
        <v>40</v>
      </c>
      <c r="AM41" s="155">
        <f t="shared" si="35"/>
        <v>3146.1333333333332</v>
      </c>
      <c r="AN41" s="155">
        <f t="shared" si="41"/>
        <v>3146.1333333333332</v>
      </c>
      <c r="AO41" s="155">
        <f t="shared" si="37"/>
        <v>48175.166666666664</v>
      </c>
      <c r="AP41" s="155">
        <f t="shared" si="40"/>
        <v>51321.299999999996</v>
      </c>
      <c r="AQ41" s="155">
        <f t="shared" si="38"/>
        <v>4817.5166666666664</v>
      </c>
      <c r="AR41" s="157">
        <f t="shared" si="39"/>
        <v>56138.816666666666</v>
      </c>
      <c r="AS41" s="193"/>
    </row>
    <row r="42" spans="1:45" ht="49.5" x14ac:dyDescent="0.25">
      <c r="A42" s="155">
        <v>27</v>
      </c>
      <c r="B42" s="163" t="s">
        <v>162</v>
      </c>
      <c r="C42" s="163" t="s">
        <v>163</v>
      </c>
      <c r="D42" s="67" t="s">
        <v>164</v>
      </c>
      <c r="E42" s="67" t="s">
        <v>595</v>
      </c>
      <c r="F42" s="67" t="s">
        <v>110</v>
      </c>
      <c r="G42" s="67" t="s">
        <v>133</v>
      </c>
      <c r="H42" s="67">
        <v>3.73</v>
      </c>
      <c r="I42" s="67"/>
      <c r="J42" s="157">
        <v>17697</v>
      </c>
      <c r="K42" s="157">
        <f t="shared" si="32"/>
        <v>66009.81</v>
      </c>
      <c r="L42" s="157">
        <f t="shared" si="22"/>
        <v>0</v>
      </c>
      <c r="M42" s="164">
        <v>8</v>
      </c>
      <c r="N42" s="164"/>
      <c r="O42" s="157"/>
      <c r="P42" s="164">
        <f t="shared" si="23"/>
        <v>8</v>
      </c>
      <c r="Q42" s="165">
        <f t="shared" si="24"/>
        <v>0.44444444444444442</v>
      </c>
      <c r="R42" s="165">
        <f t="shared" si="46"/>
        <v>0</v>
      </c>
      <c r="S42" s="165">
        <f t="shared" si="46"/>
        <v>0</v>
      </c>
      <c r="T42" s="165">
        <f t="shared" si="26"/>
        <v>0.44444444444444442</v>
      </c>
      <c r="U42" s="157">
        <f t="shared" si="27"/>
        <v>29337.693333333333</v>
      </c>
      <c r="V42" s="157">
        <f t="shared" si="28"/>
        <v>0</v>
      </c>
      <c r="W42" s="157">
        <f t="shared" si="29"/>
        <v>0</v>
      </c>
      <c r="X42" s="157">
        <f t="shared" si="30"/>
        <v>29337.693333333333</v>
      </c>
      <c r="Y42" s="155">
        <f t="shared" si="33"/>
        <v>36672.116666666669</v>
      </c>
      <c r="Z42" s="157"/>
      <c r="AA42" s="157"/>
      <c r="AB42" s="155"/>
      <c r="AC42" s="155"/>
      <c r="AD42" s="155">
        <f t="shared" si="44"/>
        <v>0</v>
      </c>
      <c r="AE42" s="160"/>
      <c r="AF42" s="159"/>
      <c r="AG42" s="155">
        <f t="shared" si="42"/>
        <v>0</v>
      </c>
      <c r="AH42" s="160"/>
      <c r="AI42" s="155"/>
      <c r="AJ42" s="155">
        <f t="shared" si="45"/>
        <v>0</v>
      </c>
      <c r="AK42" s="160">
        <f t="shared" si="34"/>
        <v>0.44444444444444442</v>
      </c>
      <c r="AL42" s="157">
        <v>40</v>
      </c>
      <c r="AM42" s="155">
        <f t="shared" si="35"/>
        <v>3146.1333333333332</v>
      </c>
      <c r="AN42" s="155">
        <f t="shared" si="41"/>
        <v>3146.1333333333332</v>
      </c>
      <c r="AO42" s="155">
        <f t="shared" si="37"/>
        <v>36672.116666666669</v>
      </c>
      <c r="AP42" s="155">
        <f t="shared" si="40"/>
        <v>39818.25</v>
      </c>
      <c r="AQ42" s="155">
        <f t="shared" si="38"/>
        <v>3667.211666666667</v>
      </c>
      <c r="AR42" s="157">
        <f t="shared" si="39"/>
        <v>43485.46166666667</v>
      </c>
      <c r="AS42" s="193"/>
    </row>
    <row r="43" spans="1:45" ht="49.5" x14ac:dyDescent="0.25">
      <c r="A43" s="155">
        <v>28</v>
      </c>
      <c r="B43" s="163" t="s">
        <v>171</v>
      </c>
      <c r="C43" s="163" t="s">
        <v>172</v>
      </c>
      <c r="D43" s="67" t="s">
        <v>62</v>
      </c>
      <c r="E43" s="67" t="s">
        <v>596</v>
      </c>
      <c r="F43" s="114" t="s">
        <v>173</v>
      </c>
      <c r="G43" s="67" t="s">
        <v>69</v>
      </c>
      <c r="H43" s="67">
        <v>5.32</v>
      </c>
      <c r="I43" s="67"/>
      <c r="J43" s="157">
        <v>17697</v>
      </c>
      <c r="K43" s="157">
        <f t="shared" si="32"/>
        <v>94148.040000000008</v>
      </c>
      <c r="L43" s="157">
        <f t="shared" si="22"/>
        <v>0</v>
      </c>
      <c r="M43" s="164">
        <v>27</v>
      </c>
      <c r="N43" s="164"/>
      <c r="O43" s="157"/>
      <c r="P43" s="164">
        <f t="shared" si="23"/>
        <v>27</v>
      </c>
      <c r="Q43" s="165">
        <f t="shared" si="24"/>
        <v>1.5</v>
      </c>
      <c r="R43" s="165">
        <f t="shared" si="46"/>
        <v>0</v>
      </c>
      <c r="S43" s="165">
        <f t="shared" si="46"/>
        <v>0</v>
      </c>
      <c r="T43" s="165">
        <f t="shared" si="26"/>
        <v>1.5</v>
      </c>
      <c r="U43" s="157">
        <f t="shared" si="27"/>
        <v>141222.06</v>
      </c>
      <c r="V43" s="157">
        <f t="shared" si="28"/>
        <v>0</v>
      </c>
      <c r="W43" s="157">
        <f t="shared" si="29"/>
        <v>0</v>
      </c>
      <c r="X43" s="157">
        <f t="shared" si="30"/>
        <v>141222.06</v>
      </c>
      <c r="Y43" s="155">
        <f t="shared" si="33"/>
        <v>176527.57500000001</v>
      </c>
      <c r="Z43" s="157"/>
      <c r="AA43" s="157"/>
      <c r="AB43" s="155"/>
      <c r="AC43" s="155"/>
      <c r="AD43" s="155">
        <f t="shared" si="44"/>
        <v>0</v>
      </c>
      <c r="AE43" s="160"/>
      <c r="AF43" s="159"/>
      <c r="AG43" s="155">
        <f t="shared" si="42"/>
        <v>0</v>
      </c>
      <c r="AH43" s="160"/>
      <c r="AI43" s="155"/>
      <c r="AJ43" s="155">
        <f t="shared" si="45"/>
        <v>0</v>
      </c>
      <c r="AK43" s="160">
        <f t="shared" si="34"/>
        <v>1.5</v>
      </c>
      <c r="AL43" s="157">
        <v>40</v>
      </c>
      <c r="AM43" s="155">
        <f t="shared" si="35"/>
        <v>10618.2</v>
      </c>
      <c r="AN43" s="155">
        <f t="shared" si="41"/>
        <v>10618.2</v>
      </c>
      <c r="AO43" s="155">
        <f t="shared" si="37"/>
        <v>176527.57500000001</v>
      </c>
      <c r="AP43" s="155">
        <f t="shared" si="40"/>
        <v>187145.77500000002</v>
      </c>
      <c r="AQ43" s="155">
        <f t="shared" si="38"/>
        <v>17652.757500000003</v>
      </c>
      <c r="AR43" s="157">
        <f t="shared" si="39"/>
        <v>204798.53250000003</v>
      </c>
      <c r="AS43" s="193"/>
    </row>
    <row r="44" spans="1:45" ht="33" x14ac:dyDescent="0.25">
      <c r="A44" s="155">
        <v>29</v>
      </c>
      <c r="B44" s="158" t="s">
        <v>304</v>
      </c>
      <c r="C44" s="163" t="s">
        <v>680</v>
      </c>
      <c r="D44" s="67" t="s">
        <v>164</v>
      </c>
      <c r="E44" s="67" t="s">
        <v>679</v>
      </c>
      <c r="F44" s="114" t="s">
        <v>110</v>
      </c>
      <c r="G44" s="67" t="s">
        <v>133</v>
      </c>
      <c r="H44" s="67"/>
      <c r="I44" s="67">
        <v>3.32</v>
      </c>
      <c r="J44" s="157">
        <v>17697</v>
      </c>
      <c r="K44" s="157">
        <f t="shared" si="32"/>
        <v>0</v>
      </c>
      <c r="L44" s="157">
        <f t="shared" si="22"/>
        <v>58754.039999999994</v>
      </c>
      <c r="M44" s="164"/>
      <c r="N44" s="164">
        <v>18</v>
      </c>
      <c r="O44" s="157"/>
      <c r="P44" s="164">
        <f t="shared" si="23"/>
        <v>18</v>
      </c>
      <c r="Q44" s="165">
        <f t="shared" si="24"/>
        <v>0</v>
      </c>
      <c r="R44" s="165">
        <f t="shared" si="46"/>
        <v>0.75</v>
      </c>
      <c r="S44" s="165">
        <f t="shared" si="46"/>
        <v>0</v>
      </c>
      <c r="T44" s="165">
        <f t="shared" si="26"/>
        <v>0.75</v>
      </c>
      <c r="U44" s="157">
        <f t="shared" si="27"/>
        <v>0</v>
      </c>
      <c r="V44" s="155">
        <f t="shared" si="28"/>
        <v>44065.529999999992</v>
      </c>
      <c r="W44" s="157">
        <f t="shared" si="29"/>
        <v>0</v>
      </c>
      <c r="X44" s="157">
        <f t="shared" si="30"/>
        <v>44065.529999999992</v>
      </c>
      <c r="Y44" s="155">
        <f t="shared" si="33"/>
        <v>55081.912499999991</v>
      </c>
      <c r="Z44" s="157"/>
      <c r="AA44" s="157"/>
      <c r="AB44" s="155"/>
      <c r="AC44" s="155"/>
      <c r="AD44" s="155">
        <f t="shared" si="44"/>
        <v>0</v>
      </c>
      <c r="AE44" s="160"/>
      <c r="AF44" s="159"/>
      <c r="AG44" s="155">
        <f t="shared" si="42"/>
        <v>0</v>
      </c>
      <c r="AH44" s="160"/>
      <c r="AI44" s="155"/>
      <c r="AJ44" s="155">
        <f t="shared" si="45"/>
        <v>0</v>
      </c>
      <c r="AK44" s="160">
        <f t="shared" si="34"/>
        <v>0.75</v>
      </c>
      <c r="AL44" s="157">
        <v>40</v>
      </c>
      <c r="AM44" s="155">
        <f t="shared" si="35"/>
        <v>5309.1</v>
      </c>
      <c r="AN44" s="155">
        <f t="shared" si="41"/>
        <v>5309.1</v>
      </c>
      <c r="AO44" s="155">
        <f t="shared" si="37"/>
        <v>55081.912499999991</v>
      </c>
      <c r="AP44" s="155">
        <f t="shared" si="40"/>
        <v>60391.01249999999</v>
      </c>
      <c r="AQ44" s="155">
        <f t="shared" si="38"/>
        <v>5508.1912499999999</v>
      </c>
      <c r="AR44" s="157">
        <f t="shared" si="39"/>
        <v>65899.203749999986</v>
      </c>
      <c r="AS44" s="193"/>
    </row>
    <row r="45" spans="1:45" ht="49.5" x14ac:dyDescent="0.25">
      <c r="A45" s="155">
        <v>30</v>
      </c>
      <c r="B45" s="163" t="s">
        <v>175</v>
      </c>
      <c r="C45" s="163" t="s">
        <v>176</v>
      </c>
      <c r="D45" s="67" t="s">
        <v>62</v>
      </c>
      <c r="E45" s="67" t="s">
        <v>642</v>
      </c>
      <c r="F45" s="67" t="s">
        <v>643</v>
      </c>
      <c r="G45" s="67" t="s">
        <v>581</v>
      </c>
      <c r="H45" s="67">
        <v>4.74</v>
      </c>
      <c r="I45" s="67">
        <v>4.1399999999999997</v>
      </c>
      <c r="J45" s="157">
        <v>17697</v>
      </c>
      <c r="K45" s="157">
        <f t="shared" si="32"/>
        <v>83883.78</v>
      </c>
      <c r="L45" s="157">
        <f t="shared" si="22"/>
        <v>73265.579999999987</v>
      </c>
      <c r="M45" s="164">
        <v>6</v>
      </c>
      <c r="N45" s="164">
        <v>14</v>
      </c>
      <c r="O45" s="157"/>
      <c r="P45" s="164">
        <f t="shared" si="23"/>
        <v>20</v>
      </c>
      <c r="Q45" s="165">
        <f t="shared" si="24"/>
        <v>0.33333333333333331</v>
      </c>
      <c r="R45" s="165">
        <f t="shared" si="46"/>
        <v>0.58333333333333337</v>
      </c>
      <c r="S45" s="165">
        <f t="shared" si="46"/>
        <v>0</v>
      </c>
      <c r="T45" s="165">
        <f t="shared" si="26"/>
        <v>0.91666666666666674</v>
      </c>
      <c r="U45" s="157">
        <f t="shared" si="27"/>
        <v>27961.260000000002</v>
      </c>
      <c r="V45" s="157">
        <f t="shared" si="28"/>
        <v>42738.254999999997</v>
      </c>
      <c r="W45" s="157">
        <f t="shared" si="29"/>
        <v>0</v>
      </c>
      <c r="X45" s="157">
        <f t="shared" si="30"/>
        <v>70699.514999999999</v>
      </c>
      <c r="Y45" s="155">
        <f t="shared" si="33"/>
        <v>88374.393750000003</v>
      </c>
      <c r="Z45" s="157"/>
      <c r="AA45" s="157"/>
      <c r="AB45" s="155"/>
      <c r="AC45" s="155"/>
      <c r="AD45" s="155">
        <f t="shared" si="44"/>
        <v>0</v>
      </c>
      <c r="AE45" s="160"/>
      <c r="AF45" s="159"/>
      <c r="AG45" s="155">
        <f t="shared" si="42"/>
        <v>0</v>
      </c>
      <c r="AH45" s="160"/>
      <c r="AI45" s="155"/>
      <c r="AJ45" s="155">
        <f t="shared" si="45"/>
        <v>0</v>
      </c>
      <c r="AK45" s="160">
        <f t="shared" si="34"/>
        <v>0.91666666666666674</v>
      </c>
      <c r="AL45" s="157">
        <v>40</v>
      </c>
      <c r="AM45" s="155">
        <f t="shared" si="35"/>
        <v>6488.9</v>
      </c>
      <c r="AN45" s="155">
        <f t="shared" si="41"/>
        <v>6488.9</v>
      </c>
      <c r="AO45" s="155">
        <f t="shared" si="37"/>
        <v>88374.393750000003</v>
      </c>
      <c r="AP45" s="155">
        <f t="shared" si="40"/>
        <v>94863.293749999997</v>
      </c>
      <c r="AQ45" s="155">
        <f t="shared" si="38"/>
        <v>8837.4393749999999</v>
      </c>
      <c r="AR45" s="157">
        <f t="shared" si="39"/>
        <v>103700.733125</v>
      </c>
      <c r="AS45" s="193"/>
    </row>
    <row r="46" spans="1:45" ht="33" x14ac:dyDescent="0.25">
      <c r="A46" s="155">
        <v>31</v>
      </c>
      <c r="B46" s="163" t="s">
        <v>179</v>
      </c>
      <c r="C46" s="163" t="s">
        <v>180</v>
      </c>
      <c r="D46" s="67" t="s">
        <v>62</v>
      </c>
      <c r="E46" s="67" t="s">
        <v>671</v>
      </c>
      <c r="F46" s="67" t="s">
        <v>644</v>
      </c>
      <c r="G46" s="67" t="s">
        <v>568</v>
      </c>
      <c r="H46" s="67">
        <v>4.72</v>
      </c>
      <c r="I46" s="67">
        <v>4.62</v>
      </c>
      <c r="J46" s="157">
        <v>17697</v>
      </c>
      <c r="K46" s="157">
        <f t="shared" si="32"/>
        <v>83529.84</v>
      </c>
      <c r="L46" s="157">
        <f t="shared" si="22"/>
        <v>81760.14</v>
      </c>
      <c r="M46" s="164">
        <v>9.5</v>
      </c>
      <c r="N46" s="164"/>
      <c r="O46" s="157"/>
      <c r="P46" s="164">
        <f t="shared" si="23"/>
        <v>9.5</v>
      </c>
      <c r="Q46" s="165">
        <f t="shared" si="24"/>
        <v>0.52777777777777779</v>
      </c>
      <c r="R46" s="165">
        <f t="shared" si="46"/>
        <v>0</v>
      </c>
      <c r="S46" s="165">
        <f t="shared" si="46"/>
        <v>0</v>
      </c>
      <c r="T46" s="165">
        <f t="shared" si="26"/>
        <v>0.52777777777777779</v>
      </c>
      <c r="U46" s="157">
        <f t="shared" si="27"/>
        <v>44085.193333333329</v>
      </c>
      <c r="V46" s="157">
        <f t="shared" si="28"/>
        <v>0</v>
      </c>
      <c r="W46" s="157">
        <f t="shared" si="29"/>
        <v>0</v>
      </c>
      <c r="X46" s="157">
        <f t="shared" si="30"/>
        <v>44085.193333333329</v>
      </c>
      <c r="Y46" s="155">
        <f t="shared" si="33"/>
        <v>55106.491666666661</v>
      </c>
      <c r="Z46" s="157"/>
      <c r="AA46" s="157"/>
      <c r="AB46" s="155"/>
      <c r="AC46" s="155"/>
      <c r="AD46" s="155">
        <f t="shared" si="44"/>
        <v>0</v>
      </c>
      <c r="AE46" s="160"/>
      <c r="AF46" s="159"/>
      <c r="AG46" s="155">
        <f t="shared" si="42"/>
        <v>0</v>
      </c>
      <c r="AH46" s="160"/>
      <c r="AI46" s="155"/>
      <c r="AJ46" s="155">
        <f t="shared" si="45"/>
        <v>0</v>
      </c>
      <c r="AK46" s="160">
        <f t="shared" si="34"/>
        <v>0.52777777777777779</v>
      </c>
      <c r="AL46" s="157">
        <v>40</v>
      </c>
      <c r="AM46" s="155">
        <f t="shared" si="35"/>
        <v>3736.0333333333333</v>
      </c>
      <c r="AN46" s="155">
        <f t="shared" si="41"/>
        <v>3736.0333333333333</v>
      </c>
      <c r="AO46" s="155">
        <f t="shared" si="37"/>
        <v>55106.491666666661</v>
      </c>
      <c r="AP46" s="155">
        <f t="shared" si="40"/>
        <v>58842.524999999994</v>
      </c>
      <c r="AQ46" s="155">
        <f t="shared" si="38"/>
        <v>5510.6491666666661</v>
      </c>
      <c r="AR46" s="157">
        <f t="shared" si="39"/>
        <v>64353.174166666664</v>
      </c>
      <c r="AS46" s="193"/>
    </row>
    <row r="47" spans="1:45" ht="33" x14ac:dyDescent="0.25">
      <c r="A47" s="155">
        <v>32</v>
      </c>
      <c r="B47" s="163" t="s">
        <v>184</v>
      </c>
      <c r="C47" s="163" t="s">
        <v>185</v>
      </c>
      <c r="D47" s="67" t="s">
        <v>62</v>
      </c>
      <c r="E47" s="67" t="s">
        <v>597</v>
      </c>
      <c r="F47" s="67" t="s">
        <v>68</v>
      </c>
      <c r="G47" s="67" t="s">
        <v>69</v>
      </c>
      <c r="H47" s="67">
        <v>5.41</v>
      </c>
      <c r="I47" s="67"/>
      <c r="J47" s="157">
        <v>17697</v>
      </c>
      <c r="K47" s="157">
        <f t="shared" si="32"/>
        <v>95740.77</v>
      </c>
      <c r="L47" s="157">
        <f t="shared" si="22"/>
        <v>0</v>
      </c>
      <c r="M47" s="164">
        <v>12</v>
      </c>
      <c r="N47" s="164"/>
      <c r="O47" s="157"/>
      <c r="P47" s="164">
        <f t="shared" si="23"/>
        <v>12</v>
      </c>
      <c r="Q47" s="165">
        <f t="shared" si="24"/>
        <v>0.66666666666666663</v>
      </c>
      <c r="R47" s="165">
        <f t="shared" si="46"/>
        <v>0</v>
      </c>
      <c r="S47" s="165">
        <f t="shared" si="46"/>
        <v>0</v>
      </c>
      <c r="T47" s="165">
        <f t="shared" si="26"/>
        <v>0.66666666666666663</v>
      </c>
      <c r="U47" s="157">
        <f t="shared" si="27"/>
        <v>63827.180000000008</v>
      </c>
      <c r="V47" s="157">
        <f t="shared" si="28"/>
        <v>0</v>
      </c>
      <c r="W47" s="157">
        <f t="shared" si="29"/>
        <v>0</v>
      </c>
      <c r="X47" s="157">
        <f>U47+V47+W47</f>
        <v>63827.180000000008</v>
      </c>
      <c r="Y47" s="155">
        <f t="shared" si="33"/>
        <v>79783.975000000006</v>
      </c>
      <c r="Z47" s="157"/>
      <c r="AA47" s="155">
        <f>Y47*0.3</f>
        <v>23935.192500000001</v>
      </c>
      <c r="AB47" s="155">
        <v>8</v>
      </c>
      <c r="AC47" s="155">
        <v>40</v>
      </c>
      <c r="AD47" s="155">
        <f t="shared" si="44"/>
        <v>3146.1333333333332</v>
      </c>
      <c r="AE47" s="155">
        <v>4</v>
      </c>
      <c r="AF47" s="159">
        <v>20</v>
      </c>
      <c r="AG47" s="155">
        <f t="shared" si="42"/>
        <v>786.5333333333333</v>
      </c>
      <c r="AH47" s="160"/>
      <c r="AI47" s="155">
        <v>0</v>
      </c>
      <c r="AJ47" s="155">
        <f t="shared" si="45"/>
        <v>0</v>
      </c>
      <c r="AK47" s="160">
        <f t="shared" si="34"/>
        <v>0.66666666666666663</v>
      </c>
      <c r="AL47" s="157"/>
      <c r="AM47" s="155">
        <f t="shared" si="35"/>
        <v>0</v>
      </c>
      <c r="AN47" s="155">
        <f t="shared" si="41"/>
        <v>27867.859166666669</v>
      </c>
      <c r="AO47" s="155">
        <f t="shared" si="37"/>
        <v>79783.975000000006</v>
      </c>
      <c r="AP47" s="155">
        <f>AN47+AO47</f>
        <v>107651.83416666667</v>
      </c>
      <c r="AQ47" s="155">
        <f>AO47*10%</f>
        <v>7978.3975000000009</v>
      </c>
      <c r="AR47" s="157">
        <f>AP47+AQ47</f>
        <v>115630.23166666667</v>
      </c>
      <c r="AS47" s="193"/>
    </row>
    <row r="48" spans="1:45" ht="49.5" x14ac:dyDescent="0.25">
      <c r="A48" s="155">
        <v>33</v>
      </c>
      <c r="B48" s="158" t="s">
        <v>187</v>
      </c>
      <c r="C48" s="158" t="s">
        <v>188</v>
      </c>
      <c r="D48" s="114" t="s">
        <v>62</v>
      </c>
      <c r="E48" s="114" t="s">
        <v>672</v>
      </c>
      <c r="F48" s="67" t="s">
        <v>543</v>
      </c>
      <c r="G48" s="67" t="s">
        <v>581</v>
      </c>
      <c r="H48" s="67">
        <v>4.66</v>
      </c>
      <c r="I48" s="67">
        <v>4.07</v>
      </c>
      <c r="J48" s="157">
        <v>17697</v>
      </c>
      <c r="K48" s="157">
        <f t="shared" si="32"/>
        <v>82468.02</v>
      </c>
      <c r="L48" s="157">
        <f t="shared" si="22"/>
        <v>72026.790000000008</v>
      </c>
      <c r="M48" s="164">
        <v>10.5</v>
      </c>
      <c r="N48" s="164"/>
      <c r="O48" s="157"/>
      <c r="P48" s="164">
        <f t="shared" si="23"/>
        <v>10.5</v>
      </c>
      <c r="Q48" s="165">
        <f t="shared" si="24"/>
        <v>0.58333333333333337</v>
      </c>
      <c r="R48" s="165">
        <f t="shared" si="46"/>
        <v>0</v>
      </c>
      <c r="S48" s="165">
        <f t="shared" si="46"/>
        <v>0</v>
      </c>
      <c r="T48" s="165">
        <f t="shared" si="26"/>
        <v>0.58333333333333337</v>
      </c>
      <c r="U48" s="157">
        <f t="shared" si="27"/>
        <v>48106.345000000008</v>
      </c>
      <c r="V48" s="157">
        <f t="shared" si="28"/>
        <v>0</v>
      </c>
      <c r="W48" s="157">
        <f t="shared" si="29"/>
        <v>0</v>
      </c>
      <c r="X48" s="157">
        <f t="shared" si="30"/>
        <v>48106.345000000008</v>
      </c>
      <c r="Y48" s="155">
        <f t="shared" si="33"/>
        <v>60132.931250000009</v>
      </c>
      <c r="Z48" s="157"/>
      <c r="AA48" s="157"/>
      <c r="AB48" s="155"/>
      <c r="AC48" s="155"/>
      <c r="AD48" s="155">
        <f t="shared" si="44"/>
        <v>0</v>
      </c>
      <c r="AE48" s="160"/>
      <c r="AF48" s="159"/>
      <c r="AG48" s="155">
        <f t="shared" si="42"/>
        <v>0</v>
      </c>
      <c r="AH48" s="160"/>
      <c r="AI48" s="155"/>
      <c r="AJ48" s="155">
        <f t="shared" si="45"/>
        <v>0</v>
      </c>
      <c r="AK48" s="160">
        <f t="shared" si="34"/>
        <v>0.58333333333333337</v>
      </c>
      <c r="AL48" s="157">
        <v>40</v>
      </c>
      <c r="AM48" s="155">
        <f t="shared" si="35"/>
        <v>4129.3</v>
      </c>
      <c r="AN48" s="155">
        <f t="shared" si="41"/>
        <v>4129.3</v>
      </c>
      <c r="AO48" s="155">
        <f t="shared" si="37"/>
        <v>60132.931250000009</v>
      </c>
      <c r="AP48" s="155">
        <f t="shared" si="40"/>
        <v>64262.231250000012</v>
      </c>
      <c r="AQ48" s="155">
        <f t="shared" si="38"/>
        <v>6013.2931250000011</v>
      </c>
      <c r="AR48" s="157">
        <f t="shared" si="39"/>
        <v>70275.524375000008</v>
      </c>
      <c r="AS48" s="193"/>
    </row>
    <row r="49" spans="1:45" ht="33" x14ac:dyDescent="0.25">
      <c r="A49" s="155">
        <v>34</v>
      </c>
      <c r="B49" s="163" t="s">
        <v>197</v>
      </c>
      <c r="C49" s="163" t="s">
        <v>198</v>
      </c>
      <c r="D49" s="67" t="s">
        <v>62</v>
      </c>
      <c r="E49" s="67" t="s">
        <v>605</v>
      </c>
      <c r="F49" s="67" t="s">
        <v>146</v>
      </c>
      <c r="G49" s="67" t="s">
        <v>64</v>
      </c>
      <c r="H49" s="67">
        <v>5.12</v>
      </c>
      <c r="I49" s="67"/>
      <c r="J49" s="157">
        <v>17697</v>
      </c>
      <c r="K49" s="157">
        <f t="shared" si="32"/>
        <v>90608.639999999999</v>
      </c>
      <c r="L49" s="157">
        <f t="shared" si="22"/>
        <v>0</v>
      </c>
      <c r="M49" s="159">
        <v>16</v>
      </c>
      <c r="N49" s="159"/>
      <c r="O49" s="157"/>
      <c r="P49" s="164">
        <f t="shared" si="23"/>
        <v>16</v>
      </c>
      <c r="Q49" s="165">
        <f t="shared" si="24"/>
        <v>0.88888888888888884</v>
      </c>
      <c r="R49" s="165">
        <f t="shared" si="46"/>
        <v>0</v>
      </c>
      <c r="S49" s="165">
        <f t="shared" si="46"/>
        <v>0</v>
      </c>
      <c r="T49" s="165">
        <f t="shared" si="26"/>
        <v>0.88888888888888884</v>
      </c>
      <c r="U49" s="157">
        <f t="shared" si="27"/>
        <v>80541.013333333336</v>
      </c>
      <c r="V49" s="157">
        <f t="shared" si="28"/>
        <v>0</v>
      </c>
      <c r="W49" s="157">
        <f t="shared" si="29"/>
        <v>0</v>
      </c>
      <c r="X49" s="157">
        <f t="shared" si="30"/>
        <v>80541.013333333336</v>
      </c>
      <c r="Y49" s="155">
        <f t="shared" si="33"/>
        <v>100676.26666666666</v>
      </c>
      <c r="Z49" s="157"/>
      <c r="AA49" s="155"/>
      <c r="AB49" s="155"/>
      <c r="AC49" s="155"/>
      <c r="AD49" s="155">
        <f t="shared" si="44"/>
        <v>0</v>
      </c>
      <c r="AE49" s="160"/>
      <c r="AF49" s="159"/>
      <c r="AG49" s="155">
        <f t="shared" si="42"/>
        <v>0</v>
      </c>
      <c r="AH49" s="160"/>
      <c r="AI49" s="155"/>
      <c r="AJ49" s="155">
        <f t="shared" si="45"/>
        <v>0</v>
      </c>
      <c r="AK49" s="160">
        <f t="shared" si="34"/>
        <v>0.88888888888888884</v>
      </c>
      <c r="AL49" s="157">
        <v>40</v>
      </c>
      <c r="AM49" s="155">
        <f t="shared" si="35"/>
        <v>6292.2666666666664</v>
      </c>
      <c r="AN49" s="155">
        <f t="shared" si="41"/>
        <v>6292.2666666666664</v>
      </c>
      <c r="AO49" s="155">
        <f t="shared" si="37"/>
        <v>100676.26666666666</v>
      </c>
      <c r="AP49" s="155">
        <f t="shared" si="40"/>
        <v>106968.53333333333</v>
      </c>
      <c r="AQ49" s="155">
        <f t="shared" si="38"/>
        <v>10067.626666666667</v>
      </c>
      <c r="AR49" s="157">
        <f t="shared" si="39"/>
        <v>117036.15999999999</v>
      </c>
      <c r="AS49" s="193"/>
    </row>
    <row r="50" spans="1:45" ht="66" x14ac:dyDescent="0.25">
      <c r="A50" s="155">
        <v>35</v>
      </c>
      <c r="B50" s="163" t="s">
        <v>200</v>
      </c>
      <c r="C50" s="163" t="s">
        <v>201</v>
      </c>
      <c r="D50" s="67" t="s">
        <v>62</v>
      </c>
      <c r="E50" s="67" t="s">
        <v>598</v>
      </c>
      <c r="F50" s="67" t="s">
        <v>146</v>
      </c>
      <c r="G50" s="67" t="s">
        <v>64</v>
      </c>
      <c r="H50" s="67">
        <v>5.2</v>
      </c>
      <c r="I50" s="67"/>
      <c r="J50" s="157">
        <v>17697</v>
      </c>
      <c r="K50" s="157">
        <f t="shared" si="32"/>
        <v>92024.400000000009</v>
      </c>
      <c r="L50" s="157">
        <f t="shared" si="22"/>
        <v>0</v>
      </c>
      <c r="M50" s="164">
        <v>4</v>
      </c>
      <c r="N50" s="164"/>
      <c r="O50" s="157"/>
      <c r="P50" s="164">
        <f t="shared" si="23"/>
        <v>4</v>
      </c>
      <c r="Q50" s="165">
        <f t="shared" si="24"/>
        <v>0.22222222222222221</v>
      </c>
      <c r="R50" s="165">
        <f t="shared" si="46"/>
        <v>0</v>
      </c>
      <c r="S50" s="165">
        <f t="shared" si="46"/>
        <v>0</v>
      </c>
      <c r="T50" s="165">
        <f t="shared" si="26"/>
        <v>0.22222222222222221</v>
      </c>
      <c r="U50" s="157">
        <f t="shared" si="27"/>
        <v>20449.866666666669</v>
      </c>
      <c r="V50" s="157">
        <f t="shared" si="28"/>
        <v>0</v>
      </c>
      <c r="W50" s="157">
        <f t="shared" si="29"/>
        <v>0</v>
      </c>
      <c r="X50" s="157">
        <f t="shared" si="30"/>
        <v>20449.866666666669</v>
      </c>
      <c r="Y50" s="155">
        <f t="shared" si="33"/>
        <v>25562.333333333336</v>
      </c>
      <c r="Z50" s="157">
        <v>27780</v>
      </c>
      <c r="AA50" s="157"/>
      <c r="AB50" s="155"/>
      <c r="AC50" s="155"/>
      <c r="AD50" s="155">
        <f t="shared" si="44"/>
        <v>0</v>
      </c>
      <c r="AE50" s="160"/>
      <c r="AF50" s="159"/>
      <c r="AG50" s="155">
        <f t="shared" si="42"/>
        <v>0</v>
      </c>
      <c r="AH50" s="160"/>
      <c r="AI50" s="155"/>
      <c r="AJ50" s="155">
        <f t="shared" si="45"/>
        <v>0</v>
      </c>
      <c r="AK50" s="160">
        <f t="shared" si="34"/>
        <v>0.22222222222222221</v>
      </c>
      <c r="AL50" s="157">
        <v>40</v>
      </c>
      <c r="AM50" s="155">
        <f t="shared" si="35"/>
        <v>1573.0666666666666</v>
      </c>
      <c r="AN50" s="155">
        <f>AM50+AJ50+AG50+AD50+AA50+Z50</f>
        <v>29353.066666666666</v>
      </c>
      <c r="AO50" s="155">
        <f t="shared" si="37"/>
        <v>25562.333333333336</v>
      </c>
      <c r="AP50" s="155">
        <f>AN50+AO50</f>
        <v>54915.4</v>
      </c>
      <c r="AQ50" s="155">
        <f>AO50*10%</f>
        <v>2556.2333333333336</v>
      </c>
      <c r="AR50" s="157">
        <f t="shared" si="39"/>
        <v>57471.633333333331</v>
      </c>
      <c r="AS50" s="193"/>
    </row>
    <row r="51" spans="1:45" ht="16.5" x14ac:dyDescent="0.25">
      <c r="A51" s="155">
        <f t="shared" si="31"/>
        <v>36</v>
      </c>
      <c r="B51" s="163" t="s">
        <v>74</v>
      </c>
      <c r="C51" s="163" t="s">
        <v>203</v>
      </c>
      <c r="D51" s="67" t="s">
        <v>204</v>
      </c>
      <c r="E51" s="67" t="s">
        <v>477</v>
      </c>
      <c r="F51" s="67" t="s">
        <v>100</v>
      </c>
      <c r="G51" s="67" t="s">
        <v>77</v>
      </c>
      <c r="H51" s="67">
        <v>4.9000000000000004</v>
      </c>
      <c r="I51" s="67"/>
      <c r="J51" s="157">
        <v>17697</v>
      </c>
      <c r="K51" s="157">
        <f t="shared" si="32"/>
        <v>86715.3</v>
      </c>
      <c r="L51" s="157"/>
      <c r="M51" s="164">
        <v>9</v>
      </c>
      <c r="N51" s="164"/>
      <c r="O51" s="157"/>
      <c r="P51" s="164">
        <f t="shared" si="23"/>
        <v>9</v>
      </c>
      <c r="Q51" s="165">
        <f t="shared" si="24"/>
        <v>0.5</v>
      </c>
      <c r="R51" s="165">
        <f t="shared" si="46"/>
        <v>0</v>
      </c>
      <c r="S51" s="165">
        <f t="shared" si="46"/>
        <v>0</v>
      </c>
      <c r="T51" s="165">
        <f t="shared" si="26"/>
        <v>0.5</v>
      </c>
      <c r="U51" s="157">
        <f t="shared" si="27"/>
        <v>43357.649999999994</v>
      </c>
      <c r="V51" s="157">
        <f t="shared" si="28"/>
        <v>0</v>
      </c>
      <c r="W51" s="157">
        <f t="shared" si="29"/>
        <v>0</v>
      </c>
      <c r="X51" s="157">
        <f t="shared" si="30"/>
        <v>43357.649999999994</v>
      </c>
      <c r="Y51" s="155">
        <f t="shared" si="33"/>
        <v>54197.062499999993</v>
      </c>
      <c r="Z51" s="157"/>
      <c r="AA51" s="157"/>
      <c r="AB51" s="155"/>
      <c r="AC51" s="155"/>
      <c r="AD51" s="155">
        <f t="shared" si="44"/>
        <v>0</v>
      </c>
      <c r="AE51" s="160"/>
      <c r="AF51" s="159"/>
      <c r="AG51" s="155">
        <f t="shared" si="42"/>
        <v>0</v>
      </c>
      <c r="AH51" s="160"/>
      <c r="AI51" s="155"/>
      <c r="AJ51" s="155">
        <f t="shared" si="45"/>
        <v>0</v>
      </c>
      <c r="AK51" s="160">
        <f t="shared" si="34"/>
        <v>0.5</v>
      </c>
      <c r="AL51" s="157">
        <v>40</v>
      </c>
      <c r="AM51" s="155">
        <f t="shared" si="35"/>
        <v>3539.4</v>
      </c>
      <c r="AN51" s="155">
        <f t="shared" si="41"/>
        <v>3539.4</v>
      </c>
      <c r="AO51" s="155">
        <f t="shared" si="37"/>
        <v>54197.062499999993</v>
      </c>
      <c r="AP51" s="155">
        <f t="shared" si="40"/>
        <v>57736.462499999994</v>
      </c>
      <c r="AQ51" s="155"/>
      <c r="AR51" s="157">
        <f t="shared" si="39"/>
        <v>57736.462499999994</v>
      </c>
      <c r="AS51" s="193"/>
    </row>
    <row r="52" spans="1:45" ht="49.5" x14ac:dyDescent="0.25">
      <c r="A52" s="155">
        <v>37</v>
      </c>
      <c r="B52" s="163" t="s">
        <v>206</v>
      </c>
      <c r="C52" s="163" t="s">
        <v>207</v>
      </c>
      <c r="D52" s="67" t="s">
        <v>62</v>
      </c>
      <c r="E52" s="67" t="s">
        <v>645</v>
      </c>
      <c r="F52" s="67" t="s">
        <v>646</v>
      </c>
      <c r="G52" s="67" t="s">
        <v>567</v>
      </c>
      <c r="H52" s="67">
        <v>4.2300000000000004</v>
      </c>
      <c r="I52" s="67">
        <v>4.42</v>
      </c>
      <c r="J52" s="157">
        <v>17697</v>
      </c>
      <c r="K52" s="157">
        <f t="shared" si="32"/>
        <v>74858.310000000012</v>
      </c>
      <c r="L52" s="157">
        <f t="shared" si="22"/>
        <v>78220.740000000005</v>
      </c>
      <c r="M52" s="164">
        <v>24</v>
      </c>
      <c r="N52" s="164"/>
      <c r="O52" s="157"/>
      <c r="P52" s="164">
        <f t="shared" si="23"/>
        <v>24</v>
      </c>
      <c r="Q52" s="165">
        <f t="shared" si="24"/>
        <v>1.3333333333333333</v>
      </c>
      <c r="R52" s="165">
        <f t="shared" si="46"/>
        <v>0</v>
      </c>
      <c r="S52" s="165">
        <f t="shared" si="46"/>
        <v>0</v>
      </c>
      <c r="T52" s="165">
        <f t="shared" si="26"/>
        <v>1.3333333333333333</v>
      </c>
      <c r="U52" s="157">
        <f t="shared" si="27"/>
        <v>99811.080000000016</v>
      </c>
      <c r="V52" s="157">
        <f t="shared" si="28"/>
        <v>0</v>
      </c>
      <c r="W52" s="157">
        <f t="shared" si="29"/>
        <v>0</v>
      </c>
      <c r="X52" s="157">
        <f t="shared" si="30"/>
        <v>99811.080000000016</v>
      </c>
      <c r="Y52" s="155">
        <f t="shared" si="33"/>
        <v>124763.85000000002</v>
      </c>
      <c r="Z52" s="157"/>
      <c r="AA52" s="157"/>
      <c r="AB52" s="155"/>
      <c r="AC52" s="155"/>
      <c r="AD52" s="155">
        <f t="shared" si="44"/>
        <v>0</v>
      </c>
      <c r="AE52" s="160"/>
      <c r="AF52" s="159"/>
      <c r="AG52" s="155">
        <f t="shared" si="42"/>
        <v>0</v>
      </c>
      <c r="AH52" s="160"/>
      <c r="AI52" s="155"/>
      <c r="AJ52" s="155">
        <f t="shared" si="45"/>
        <v>0</v>
      </c>
      <c r="AK52" s="160">
        <f t="shared" si="34"/>
        <v>1.3333333333333333</v>
      </c>
      <c r="AL52" s="157">
        <v>40</v>
      </c>
      <c r="AM52" s="155">
        <f t="shared" si="35"/>
        <v>9438.4</v>
      </c>
      <c r="AN52" s="155">
        <f t="shared" si="41"/>
        <v>9438.4</v>
      </c>
      <c r="AO52" s="155">
        <f t="shared" si="37"/>
        <v>124763.85000000002</v>
      </c>
      <c r="AP52" s="155">
        <f t="shared" si="40"/>
        <v>134202.25000000003</v>
      </c>
      <c r="AQ52" s="155">
        <f t="shared" si="38"/>
        <v>12476.385000000002</v>
      </c>
      <c r="AR52" s="157">
        <f t="shared" si="39"/>
        <v>146678.63500000004</v>
      </c>
      <c r="AS52" s="193"/>
    </row>
    <row r="53" spans="1:45" ht="33" x14ac:dyDescent="0.25">
      <c r="A53" s="155">
        <f t="shared" si="31"/>
        <v>38</v>
      </c>
      <c r="B53" s="163" t="s">
        <v>155</v>
      </c>
      <c r="C53" s="163" t="s">
        <v>210</v>
      </c>
      <c r="D53" s="67" t="s">
        <v>62</v>
      </c>
      <c r="E53" s="67" t="s">
        <v>599</v>
      </c>
      <c r="F53" s="67" t="s">
        <v>157</v>
      </c>
      <c r="G53" s="67" t="s">
        <v>69</v>
      </c>
      <c r="H53" s="67">
        <v>5.41</v>
      </c>
      <c r="I53" s="67"/>
      <c r="J53" s="157">
        <v>17697</v>
      </c>
      <c r="K53" s="157">
        <f t="shared" si="32"/>
        <v>95740.77</v>
      </c>
      <c r="L53" s="157">
        <f t="shared" si="22"/>
        <v>0</v>
      </c>
      <c r="M53" s="164">
        <v>3</v>
      </c>
      <c r="N53" s="164"/>
      <c r="O53" s="157"/>
      <c r="P53" s="164">
        <f t="shared" si="23"/>
        <v>3</v>
      </c>
      <c r="Q53" s="165">
        <f t="shared" si="24"/>
        <v>0.16666666666666666</v>
      </c>
      <c r="R53" s="165">
        <f t="shared" si="46"/>
        <v>0</v>
      </c>
      <c r="S53" s="165">
        <f t="shared" si="46"/>
        <v>0</v>
      </c>
      <c r="T53" s="165">
        <f t="shared" si="26"/>
        <v>0.16666666666666666</v>
      </c>
      <c r="U53" s="157">
        <f t="shared" si="27"/>
        <v>15956.795000000002</v>
      </c>
      <c r="V53" s="157">
        <f t="shared" si="28"/>
        <v>0</v>
      </c>
      <c r="W53" s="157">
        <f t="shared" si="29"/>
        <v>0</v>
      </c>
      <c r="X53" s="157">
        <f t="shared" si="30"/>
        <v>15956.795000000002</v>
      </c>
      <c r="Y53" s="155">
        <f t="shared" si="33"/>
        <v>19945.993750000001</v>
      </c>
      <c r="Z53" s="157"/>
      <c r="AA53" s="157"/>
      <c r="AB53" s="155"/>
      <c r="AC53" s="155"/>
      <c r="AD53" s="155">
        <f t="shared" si="44"/>
        <v>0</v>
      </c>
      <c r="AE53" s="160"/>
      <c r="AF53" s="159"/>
      <c r="AG53" s="155">
        <f t="shared" si="42"/>
        <v>0</v>
      </c>
      <c r="AH53" s="160"/>
      <c r="AI53" s="155"/>
      <c r="AJ53" s="155">
        <f t="shared" si="45"/>
        <v>0</v>
      </c>
      <c r="AK53" s="160">
        <f t="shared" si="34"/>
        <v>0.16666666666666666</v>
      </c>
      <c r="AL53" s="157">
        <v>40</v>
      </c>
      <c r="AM53" s="155">
        <f t="shared" si="35"/>
        <v>1179.8</v>
      </c>
      <c r="AN53" s="155">
        <f t="shared" si="41"/>
        <v>1179.8</v>
      </c>
      <c r="AO53" s="155">
        <f t="shared" si="37"/>
        <v>19945.993750000001</v>
      </c>
      <c r="AP53" s="155">
        <f t="shared" si="40"/>
        <v>21125.793750000001</v>
      </c>
      <c r="AQ53" s="155">
        <f t="shared" si="38"/>
        <v>1994.5993750000002</v>
      </c>
      <c r="AR53" s="157">
        <f t="shared" si="39"/>
        <v>23120.393125000002</v>
      </c>
      <c r="AS53" s="193"/>
    </row>
    <row r="54" spans="1:45" ht="66" x14ac:dyDescent="0.25">
      <c r="A54" s="167">
        <v>39</v>
      </c>
      <c r="B54" s="163" t="s">
        <v>212</v>
      </c>
      <c r="C54" s="163" t="s">
        <v>213</v>
      </c>
      <c r="D54" s="67" t="s">
        <v>62</v>
      </c>
      <c r="E54" s="67" t="s">
        <v>600</v>
      </c>
      <c r="F54" s="67" t="s">
        <v>639</v>
      </c>
      <c r="G54" s="67" t="s">
        <v>525</v>
      </c>
      <c r="H54" s="67">
        <v>4.79</v>
      </c>
      <c r="I54" s="67">
        <v>3.85</v>
      </c>
      <c r="J54" s="157">
        <v>17697</v>
      </c>
      <c r="K54" s="157">
        <f t="shared" si="32"/>
        <v>84768.63</v>
      </c>
      <c r="L54" s="157">
        <f t="shared" si="22"/>
        <v>68133.45</v>
      </c>
      <c r="M54" s="164">
        <v>6</v>
      </c>
      <c r="N54" s="164"/>
      <c r="O54" s="157"/>
      <c r="P54" s="164">
        <f t="shared" si="23"/>
        <v>6</v>
      </c>
      <c r="Q54" s="165">
        <f t="shared" si="24"/>
        <v>0.33333333333333331</v>
      </c>
      <c r="R54" s="165">
        <f t="shared" si="46"/>
        <v>0</v>
      </c>
      <c r="S54" s="165">
        <f t="shared" si="46"/>
        <v>0</v>
      </c>
      <c r="T54" s="165">
        <f t="shared" si="26"/>
        <v>0.33333333333333331</v>
      </c>
      <c r="U54" s="157">
        <f t="shared" si="27"/>
        <v>28256.210000000003</v>
      </c>
      <c r="V54" s="157">
        <f t="shared" si="28"/>
        <v>0</v>
      </c>
      <c r="W54" s="157">
        <f t="shared" si="29"/>
        <v>0</v>
      </c>
      <c r="X54" s="157">
        <f t="shared" si="30"/>
        <v>28256.210000000003</v>
      </c>
      <c r="Y54" s="155">
        <f t="shared" si="33"/>
        <v>35320.262500000004</v>
      </c>
      <c r="Z54" s="157"/>
      <c r="AA54" s="157"/>
      <c r="AB54" s="155"/>
      <c r="AC54" s="155"/>
      <c r="AD54" s="155">
        <f t="shared" si="44"/>
        <v>0</v>
      </c>
      <c r="AE54" s="160"/>
      <c r="AF54" s="159"/>
      <c r="AG54" s="155">
        <f t="shared" si="42"/>
        <v>0</v>
      </c>
      <c r="AH54" s="160"/>
      <c r="AI54" s="155"/>
      <c r="AJ54" s="155">
        <f t="shared" si="45"/>
        <v>0</v>
      </c>
      <c r="AK54" s="160">
        <f t="shared" si="34"/>
        <v>0.33333333333333331</v>
      </c>
      <c r="AL54" s="157">
        <v>40</v>
      </c>
      <c r="AM54" s="155">
        <f t="shared" si="35"/>
        <v>2359.6</v>
      </c>
      <c r="AN54" s="155">
        <f t="shared" si="41"/>
        <v>2359.6</v>
      </c>
      <c r="AO54" s="155">
        <f t="shared" si="37"/>
        <v>35320.262500000004</v>
      </c>
      <c r="AP54" s="155">
        <f t="shared" si="40"/>
        <v>37679.862500000003</v>
      </c>
      <c r="AQ54" s="155">
        <f t="shared" si="38"/>
        <v>3532.0262500000008</v>
      </c>
      <c r="AR54" s="157">
        <f t="shared" si="39"/>
        <v>41211.888750000006</v>
      </c>
      <c r="AS54" s="193"/>
    </row>
    <row r="55" spans="1:45" ht="49.5" x14ac:dyDescent="0.25">
      <c r="A55" s="157">
        <f t="shared" si="31"/>
        <v>40</v>
      </c>
      <c r="B55" s="163" t="s">
        <v>215</v>
      </c>
      <c r="C55" s="163" t="s">
        <v>216</v>
      </c>
      <c r="D55" s="67" t="s">
        <v>62</v>
      </c>
      <c r="E55" s="114" t="s">
        <v>647</v>
      </c>
      <c r="F55" s="67" t="s">
        <v>110</v>
      </c>
      <c r="G55" s="67" t="s">
        <v>92</v>
      </c>
      <c r="H55" s="67">
        <v>4.1399999999999997</v>
      </c>
      <c r="I55" s="67"/>
      <c r="J55" s="157">
        <v>17697</v>
      </c>
      <c r="K55" s="157">
        <f t="shared" si="32"/>
        <v>73265.579999999987</v>
      </c>
      <c r="L55" s="157">
        <f t="shared" si="22"/>
        <v>0</v>
      </c>
      <c r="M55" s="159">
        <v>13</v>
      </c>
      <c r="N55" s="164"/>
      <c r="O55" s="157"/>
      <c r="P55" s="164">
        <f t="shared" si="23"/>
        <v>13</v>
      </c>
      <c r="Q55" s="165">
        <f t="shared" si="24"/>
        <v>0.72222222222222221</v>
      </c>
      <c r="R55" s="165">
        <f t="shared" si="46"/>
        <v>0</v>
      </c>
      <c r="S55" s="165">
        <f t="shared" si="46"/>
        <v>0</v>
      </c>
      <c r="T55" s="165">
        <f t="shared" si="26"/>
        <v>0.72222222222222221</v>
      </c>
      <c r="U55" s="157">
        <f t="shared" si="27"/>
        <v>52914.029999999992</v>
      </c>
      <c r="V55" s="157">
        <f t="shared" si="28"/>
        <v>0</v>
      </c>
      <c r="W55" s="157">
        <f t="shared" si="29"/>
        <v>0</v>
      </c>
      <c r="X55" s="157">
        <f t="shared" si="30"/>
        <v>52914.029999999992</v>
      </c>
      <c r="Y55" s="155">
        <f t="shared" si="33"/>
        <v>66142.537499999991</v>
      </c>
      <c r="Z55" s="157"/>
      <c r="AA55" s="155">
        <f t="shared" ref="AA55:AA58" si="47">Y55*0.3</f>
        <v>19842.761249999996</v>
      </c>
      <c r="AB55" s="155">
        <v>6</v>
      </c>
      <c r="AC55" s="155">
        <v>40</v>
      </c>
      <c r="AD55" s="155">
        <f t="shared" si="44"/>
        <v>2359.6</v>
      </c>
      <c r="AE55" s="160"/>
      <c r="AF55" s="159"/>
      <c r="AG55" s="155">
        <f t="shared" si="42"/>
        <v>0</v>
      </c>
      <c r="AH55" s="160">
        <v>1</v>
      </c>
      <c r="AI55" s="155">
        <v>60</v>
      </c>
      <c r="AJ55" s="155">
        <f t="shared" si="45"/>
        <v>10618.199999999999</v>
      </c>
      <c r="AK55" s="160">
        <f t="shared" si="34"/>
        <v>0.72222222222222221</v>
      </c>
      <c r="AL55" s="157"/>
      <c r="AM55" s="155">
        <f t="shared" si="35"/>
        <v>0</v>
      </c>
      <c r="AN55" s="155">
        <f t="shared" si="41"/>
        <v>32820.561249999999</v>
      </c>
      <c r="AO55" s="155">
        <f t="shared" si="37"/>
        <v>66142.537499999991</v>
      </c>
      <c r="AP55" s="155">
        <f t="shared" si="40"/>
        <v>98963.09874999999</v>
      </c>
      <c r="AQ55" s="155">
        <f t="shared" si="38"/>
        <v>6614.2537499999999</v>
      </c>
      <c r="AR55" s="157">
        <f t="shared" si="39"/>
        <v>105577.35249999999</v>
      </c>
      <c r="AS55" s="193"/>
    </row>
    <row r="56" spans="1:45" ht="33" x14ac:dyDescent="0.25">
      <c r="A56" s="155">
        <v>41</v>
      </c>
      <c r="B56" s="163" t="s">
        <v>219</v>
      </c>
      <c r="C56" s="163" t="s">
        <v>220</v>
      </c>
      <c r="D56" s="67" t="s">
        <v>62</v>
      </c>
      <c r="E56" s="114" t="s">
        <v>673</v>
      </c>
      <c r="F56" s="67" t="s">
        <v>100</v>
      </c>
      <c r="G56" s="67" t="s">
        <v>724</v>
      </c>
      <c r="H56" s="67">
        <v>4.28</v>
      </c>
      <c r="I56" s="67"/>
      <c r="J56" s="157">
        <v>17697</v>
      </c>
      <c r="K56" s="157">
        <f t="shared" si="32"/>
        <v>75743.16</v>
      </c>
      <c r="L56" s="157">
        <f t="shared" si="22"/>
        <v>0</v>
      </c>
      <c r="M56" s="159">
        <v>5</v>
      </c>
      <c r="N56" s="164"/>
      <c r="O56" s="157"/>
      <c r="P56" s="164">
        <f t="shared" si="23"/>
        <v>5</v>
      </c>
      <c r="Q56" s="165">
        <f t="shared" si="24"/>
        <v>0.27777777777777779</v>
      </c>
      <c r="R56" s="165">
        <f t="shared" si="46"/>
        <v>0</v>
      </c>
      <c r="S56" s="165">
        <f t="shared" si="46"/>
        <v>0</v>
      </c>
      <c r="T56" s="165">
        <f t="shared" si="26"/>
        <v>0.27777777777777779</v>
      </c>
      <c r="U56" s="157">
        <f t="shared" si="27"/>
        <v>21039.76666666667</v>
      </c>
      <c r="V56" s="157">
        <f t="shared" si="28"/>
        <v>0</v>
      </c>
      <c r="W56" s="157">
        <f t="shared" si="29"/>
        <v>0</v>
      </c>
      <c r="X56" s="157">
        <f t="shared" si="30"/>
        <v>21039.76666666667</v>
      </c>
      <c r="Y56" s="155">
        <f t="shared" si="33"/>
        <v>26299.708333333336</v>
      </c>
      <c r="Z56" s="157"/>
      <c r="AA56" s="155">
        <f t="shared" si="47"/>
        <v>7889.9125000000004</v>
      </c>
      <c r="AB56" s="155"/>
      <c r="AC56" s="155"/>
      <c r="AD56" s="155">
        <f t="shared" si="44"/>
        <v>0</v>
      </c>
      <c r="AE56" s="160"/>
      <c r="AF56" s="159"/>
      <c r="AG56" s="155">
        <f t="shared" si="42"/>
        <v>0</v>
      </c>
      <c r="AH56" s="160">
        <v>1</v>
      </c>
      <c r="AI56" s="155">
        <v>30</v>
      </c>
      <c r="AJ56" s="155">
        <f t="shared" si="45"/>
        <v>5309.0999999999995</v>
      </c>
      <c r="AK56" s="160">
        <f t="shared" si="34"/>
        <v>0.27777777777777779</v>
      </c>
      <c r="AL56" s="157"/>
      <c r="AM56" s="155">
        <f t="shared" si="35"/>
        <v>0</v>
      </c>
      <c r="AN56" s="155">
        <f t="shared" si="41"/>
        <v>13199.012500000001</v>
      </c>
      <c r="AO56" s="155">
        <f t="shared" si="37"/>
        <v>26299.708333333336</v>
      </c>
      <c r="AP56" s="155">
        <f t="shared" si="40"/>
        <v>39498.72083333334</v>
      </c>
      <c r="AQ56" s="155">
        <f t="shared" si="38"/>
        <v>2629.9708333333338</v>
      </c>
      <c r="AR56" s="157">
        <f t="shared" si="39"/>
        <v>42128.691666666673</v>
      </c>
      <c r="AS56" s="193"/>
    </row>
    <row r="57" spans="1:45" ht="33" x14ac:dyDescent="0.25">
      <c r="A57" s="155">
        <v>42</v>
      </c>
      <c r="B57" s="158" t="s">
        <v>681</v>
      </c>
      <c r="C57" s="158" t="s">
        <v>682</v>
      </c>
      <c r="D57" s="67" t="s">
        <v>683</v>
      </c>
      <c r="E57" s="67" t="s">
        <v>684</v>
      </c>
      <c r="F57" s="67" t="s">
        <v>110</v>
      </c>
      <c r="G57" s="67" t="s">
        <v>133</v>
      </c>
      <c r="H57" s="67">
        <v>3.32</v>
      </c>
      <c r="I57" s="67"/>
      <c r="J57" s="157">
        <v>17697</v>
      </c>
      <c r="K57" s="157">
        <f t="shared" si="32"/>
        <v>58754.039999999994</v>
      </c>
      <c r="L57" s="157">
        <f t="shared" si="22"/>
        <v>0</v>
      </c>
      <c r="M57" s="159">
        <v>27</v>
      </c>
      <c r="N57" s="164"/>
      <c r="O57" s="157"/>
      <c r="P57" s="164">
        <f t="shared" si="23"/>
        <v>27</v>
      </c>
      <c r="Q57" s="165">
        <f t="shared" si="24"/>
        <v>1.5</v>
      </c>
      <c r="R57" s="165">
        <f t="shared" si="46"/>
        <v>0</v>
      </c>
      <c r="S57" s="165">
        <f t="shared" si="46"/>
        <v>0</v>
      </c>
      <c r="T57" s="165">
        <f t="shared" si="26"/>
        <v>1.5</v>
      </c>
      <c r="U57" s="157">
        <f t="shared" si="27"/>
        <v>88131.059999999983</v>
      </c>
      <c r="V57" s="157">
        <f t="shared" si="28"/>
        <v>0</v>
      </c>
      <c r="W57" s="157">
        <f t="shared" si="29"/>
        <v>0</v>
      </c>
      <c r="X57" s="157">
        <f t="shared" si="30"/>
        <v>88131.059999999983</v>
      </c>
      <c r="Y57" s="155">
        <f t="shared" si="33"/>
        <v>110163.82499999998</v>
      </c>
      <c r="Z57" s="157"/>
      <c r="AA57" s="155"/>
      <c r="AB57" s="155"/>
      <c r="AC57" s="155"/>
      <c r="AD57" s="155">
        <f t="shared" si="44"/>
        <v>0</v>
      </c>
      <c r="AE57" s="160"/>
      <c r="AF57" s="159"/>
      <c r="AG57" s="155">
        <f t="shared" si="42"/>
        <v>0</v>
      </c>
      <c r="AH57" s="160"/>
      <c r="AI57" s="155"/>
      <c r="AJ57" s="155">
        <f t="shared" si="45"/>
        <v>0</v>
      </c>
      <c r="AK57" s="160">
        <f t="shared" si="34"/>
        <v>1.5</v>
      </c>
      <c r="AL57" s="157">
        <v>40</v>
      </c>
      <c r="AM57" s="155">
        <f t="shared" si="35"/>
        <v>10618.2</v>
      </c>
      <c r="AN57" s="155">
        <f t="shared" si="41"/>
        <v>10618.2</v>
      </c>
      <c r="AO57" s="155">
        <f t="shared" si="37"/>
        <v>110163.82499999998</v>
      </c>
      <c r="AP57" s="155">
        <f t="shared" si="40"/>
        <v>120782.02499999998</v>
      </c>
      <c r="AQ57" s="155">
        <f t="shared" si="38"/>
        <v>11016.3825</v>
      </c>
      <c r="AR57" s="157">
        <f t="shared" si="39"/>
        <v>131798.40749999997</v>
      </c>
      <c r="AS57" s="193"/>
    </row>
    <row r="58" spans="1:45" ht="33" x14ac:dyDescent="0.25">
      <c r="A58" s="155">
        <v>43</v>
      </c>
      <c r="B58" s="158" t="s">
        <v>700</v>
      </c>
      <c r="C58" s="158" t="s">
        <v>701</v>
      </c>
      <c r="D58" s="67" t="s">
        <v>62</v>
      </c>
      <c r="E58" s="67" t="s">
        <v>702</v>
      </c>
      <c r="F58" s="67" t="s">
        <v>110</v>
      </c>
      <c r="G58" s="67" t="s">
        <v>92</v>
      </c>
      <c r="H58" s="67">
        <v>4.0999999999999996</v>
      </c>
      <c r="I58" s="67"/>
      <c r="J58" s="157">
        <v>17697</v>
      </c>
      <c r="K58" s="157">
        <f t="shared" si="32"/>
        <v>72557.7</v>
      </c>
      <c r="L58" s="157">
        <f t="shared" si="22"/>
        <v>0</v>
      </c>
      <c r="M58" s="159">
        <v>19</v>
      </c>
      <c r="N58" s="164">
        <v>0</v>
      </c>
      <c r="O58" s="157"/>
      <c r="P58" s="164">
        <f t="shared" si="23"/>
        <v>19</v>
      </c>
      <c r="Q58" s="165">
        <f t="shared" si="24"/>
        <v>1.0555555555555556</v>
      </c>
      <c r="R58" s="165">
        <f t="shared" si="46"/>
        <v>0</v>
      </c>
      <c r="S58" s="165">
        <f t="shared" si="46"/>
        <v>0</v>
      </c>
      <c r="T58" s="165">
        <f t="shared" si="26"/>
        <v>1.0555555555555556</v>
      </c>
      <c r="U58" s="157">
        <f t="shared" si="27"/>
        <v>76588.683333333334</v>
      </c>
      <c r="V58" s="157">
        <f t="shared" si="28"/>
        <v>0</v>
      </c>
      <c r="W58" s="157">
        <f t="shared" si="29"/>
        <v>0</v>
      </c>
      <c r="X58" s="157">
        <f t="shared" si="30"/>
        <v>76588.683333333334</v>
      </c>
      <c r="Y58" s="155">
        <f t="shared" si="33"/>
        <v>95735.854166666672</v>
      </c>
      <c r="Z58" s="157"/>
      <c r="AA58" s="155">
        <f t="shared" si="47"/>
        <v>28720.756250000002</v>
      </c>
      <c r="AB58" s="155">
        <v>9</v>
      </c>
      <c r="AC58" s="155">
        <v>40</v>
      </c>
      <c r="AD58" s="155">
        <f t="shared" si="44"/>
        <v>3539.3999999999996</v>
      </c>
      <c r="AE58" s="160">
        <v>10</v>
      </c>
      <c r="AF58" s="159">
        <v>20</v>
      </c>
      <c r="AG58" s="155">
        <f t="shared" si="42"/>
        <v>1966.3333333333333</v>
      </c>
      <c r="AH58" s="160"/>
      <c r="AI58" s="155"/>
      <c r="AJ58" s="155">
        <f t="shared" si="45"/>
        <v>0</v>
      </c>
      <c r="AK58" s="160">
        <f t="shared" si="34"/>
        <v>1.0555555555555556</v>
      </c>
      <c r="AL58" s="157"/>
      <c r="AM58" s="155">
        <f t="shared" si="35"/>
        <v>0</v>
      </c>
      <c r="AN58" s="155">
        <f t="shared" si="41"/>
        <v>34226.489583333336</v>
      </c>
      <c r="AO58" s="155">
        <f t="shared" si="37"/>
        <v>95735.854166666672</v>
      </c>
      <c r="AP58" s="155">
        <f t="shared" si="40"/>
        <v>129962.34375</v>
      </c>
      <c r="AQ58" s="155">
        <f t="shared" si="38"/>
        <v>9573.5854166666668</v>
      </c>
      <c r="AR58" s="157">
        <f t="shared" si="39"/>
        <v>139535.92916666667</v>
      </c>
      <c r="AS58" s="193"/>
    </row>
    <row r="59" spans="1:45" ht="33" x14ac:dyDescent="0.25">
      <c r="A59" s="155">
        <f t="shared" si="31"/>
        <v>44</v>
      </c>
      <c r="B59" s="163" t="s">
        <v>227</v>
      </c>
      <c r="C59" s="163" t="s">
        <v>228</v>
      </c>
      <c r="D59" s="67" t="s">
        <v>62</v>
      </c>
      <c r="E59" s="67" t="s">
        <v>674</v>
      </c>
      <c r="F59" s="67" t="s">
        <v>68</v>
      </c>
      <c r="G59" s="67" t="s">
        <v>69</v>
      </c>
      <c r="H59" s="67">
        <v>5.41</v>
      </c>
      <c r="I59" s="67"/>
      <c r="J59" s="157">
        <v>17697</v>
      </c>
      <c r="K59" s="157">
        <f t="shared" si="32"/>
        <v>95740.77</v>
      </c>
      <c r="L59" s="157">
        <f t="shared" si="22"/>
        <v>0</v>
      </c>
      <c r="M59" s="164">
        <v>12</v>
      </c>
      <c r="N59" s="164"/>
      <c r="O59" s="157"/>
      <c r="P59" s="164">
        <f t="shared" si="23"/>
        <v>12</v>
      </c>
      <c r="Q59" s="165">
        <f t="shared" si="24"/>
        <v>0.66666666666666663</v>
      </c>
      <c r="R59" s="165"/>
      <c r="S59" s="165"/>
      <c r="T59" s="165">
        <f t="shared" si="26"/>
        <v>0.66666666666666663</v>
      </c>
      <c r="U59" s="157">
        <f t="shared" si="27"/>
        <v>63827.180000000008</v>
      </c>
      <c r="V59" s="157"/>
      <c r="W59" s="157"/>
      <c r="X59" s="157">
        <f t="shared" si="30"/>
        <v>63827.180000000008</v>
      </c>
      <c r="Y59" s="155">
        <f t="shared" si="33"/>
        <v>79783.975000000006</v>
      </c>
      <c r="Z59" s="157"/>
      <c r="AA59" s="157"/>
      <c r="AB59" s="155"/>
      <c r="AC59" s="155"/>
      <c r="AD59" s="155">
        <f t="shared" si="44"/>
        <v>0</v>
      </c>
      <c r="AE59" s="160"/>
      <c r="AF59" s="159"/>
      <c r="AG59" s="155">
        <f t="shared" si="42"/>
        <v>0</v>
      </c>
      <c r="AH59" s="160"/>
      <c r="AI59" s="155"/>
      <c r="AJ59" s="155">
        <f t="shared" si="45"/>
        <v>0</v>
      </c>
      <c r="AK59" s="160">
        <f t="shared" si="34"/>
        <v>0.66666666666666663</v>
      </c>
      <c r="AL59" s="157">
        <v>40</v>
      </c>
      <c r="AM59" s="155">
        <f t="shared" si="35"/>
        <v>4719.2</v>
      </c>
      <c r="AN59" s="155">
        <f t="shared" si="41"/>
        <v>4719.2</v>
      </c>
      <c r="AO59" s="155">
        <f t="shared" si="37"/>
        <v>79783.975000000006</v>
      </c>
      <c r="AP59" s="155">
        <f t="shared" si="40"/>
        <v>84503.175000000003</v>
      </c>
      <c r="AQ59" s="155"/>
      <c r="AR59" s="157">
        <f t="shared" si="39"/>
        <v>84503.175000000003</v>
      </c>
      <c r="AS59" s="193"/>
    </row>
    <row r="60" spans="1:45" ht="49.5" x14ac:dyDescent="0.25">
      <c r="A60" s="155">
        <v>45</v>
      </c>
      <c r="B60" s="163" t="s">
        <v>232</v>
      </c>
      <c r="C60" s="163" t="s">
        <v>233</v>
      </c>
      <c r="D60" s="67" t="s">
        <v>62</v>
      </c>
      <c r="E60" s="114" t="s">
        <v>675</v>
      </c>
      <c r="F60" s="67" t="s">
        <v>527</v>
      </c>
      <c r="G60" s="67" t="s">
        <v>568</v>
      </c>
      <c r="H60" s="67">
        <v>4.79</v>
      </c>
      <c r="I60" s="67">
        <v>4.49</v>
      </c>
      <c r="J60" s="157">
        <v>17697</v>
      </c>
      <c r="K60" s="157">
        <f t="shared" si="32"/>
        <v>84768.63</v>
      </c>
      <c r="L60" s="157">
        <f t="shared" si="22"/>
        <v>79459.53</v>
      </c>
      <c r="M60" s="164">
        <v>27</v>
      </c>
      <c r="N60" s="164"/>
      <c r="O60" s="157"/>
      <c r="P60" s="164">
        <f t="shared" si="23"/>
        <v>27</v>
      </c>
      <c r="Q60" s="165">
        <f t="shared" si="24"/>
        <v>1.5</v>
      </c>
      <c r="R60" s="165">
        <f t="shared" si="46"/>
        <v>0</v>
      </c>
      <c r="S60" s="165">
        <f t="shared" si="46"/>
        <v>0</v>
      </c>
      <c r="T60" s="165">
        <f t="shared" si="26"/>
        <v>1.5</v>
      </c>
      <c r="U60" s="157">
        <f t="shared" si="27"/>
        <v>127152.94500000001</v>
      </c>
      <c r="V60" s="157">
        <f t="shared" ref="V60:V76" si="48">L60/24*N60</f>
        <v>0</v>
      </c>
      <c r="W60" s="157">
        <f t="shared" ref="W60:W76" si="49">L60/24*O60</f>
        <v>0</v>
      </c>
      <c r="X60" s="157">
        <f t="shared" si="30"/>
        <v>127152.94500000001</v>
      </c>
      <c r="Y60" s="155">
        <f t="shared" si="33"/>
        <v>158941.18125000002</v>
      </c>
      <c r="Z60" s="157"/>
      <c r="AA60" s="155"/>
      <c r="AB60" s="155"/>
      <c r="AC60" s="155"/>
      <c r="AD60" s="155">
        <f t="shared" si="44"/>
        <v>0</v>
      </c>
      <c r="AE60" s="160"/>
      <c r="AF60" s="159"/>
      <c r="AG60" s="155">
        <f t="shared" si="42"/>
        <v>0</v>
      </c>
      <c r="AH60" s="160"/>
      <c r="AI60" s="155"/>
      <c r="AJ60" s="155">
        <f t="shared" si="45"/>
        <v>0</v>
      </c>
      <c r="AK60" s="160">
        <f t="shared" si="34"/>
        <v>1.5</v>
      </c>
      <c r="AL60" s="157">
        <v>40</v>
      </c>
      <c r="AM60" s="155">
        <f t="shared" si="35"/>
        <v>10618.2</v>
      </c>
      <c r="AN60" s="155">
        <f t="shared" si="41"/>
        <v>10618.2</v>
      </c>
      <c r="AO60" s="155">
        <f t="shared" si="37"/>
        <v>158941.18125000002</v>
      </c>
      <c r="AP60" s="155">
        <f t="shared" si="40"/>
        <v>169559.38125000003</v>
      </c>
      <c r="AQ60" s="155">
        <f t="shared" si="38"/>
        <v>15894.118125000003</v>
      </c>
      <c r="AR60" s="157">
        <f t="shared" si="39"/>
        <v>185453.49937500004</v>
      </c>
      <c r="AS60" s="193"/>
    </row>
    <row r="61" spans="1:45" ht="49.5" x14ac:dyDescent="0.25">
      <c r="A61" s="155">
        <v>46</v>
      </c>
      <c r="B61" s="163" t="s">
        <v>239</v>
      </c>
      <c r="C61" s="163" t="s">
        <v>240</v>
      </c>
      <c r="D61" s="67" t="s">
        <v>62</v>
      </c>
      <c r="E61" s="67" t="s">
        <v>602</v>
      </c>
      <c r="F61" s="67" t="s">
        <v>241</v>
      </c>
      <c r="G61" s="67" t="s">
        <v>569</v>
      </c>
      <c r="H61" s="67">
        <v>4.95</v>
      </c>
      <c r="I61" s="67">
        <v>4.3</v>
      </c>
      <c r="J61" s="157">
        <v>17697</v>
      </c>
      <c r="K61" s="157">
        <f t="shared" si="32"/>
        <v>87600.150000000009</v>
      </c>
      <c r="L61" s="157">
        <f t="shared" si="22"/>
        <v>76097.099999999991</v>
      </c>
      <c r="M61" s="164">
        <v>18.5</v>
      </c>
      <c r="N61" s="164">
        <v>11</v>
      </c>
      <c r="O61" s="157"/>
      <c r="P61" s="164">
        <f t="shared" si="23"/>
        <v>29.5</v>
      </c>
      <c r="Q61" s="165">
        <f t="shared" si="24"/>
        <v>1.0277777777777777</v>
      </c>
      <c r="R61" s="165">
        <f t="shared" si="46"/>
        <v>0.45833333333333331</v>
      </c>
      <c r="S61" s="165">
        <f t="shared" si="46"/>
        <v>0</v>
      </c>
      <c r="T61" s="165">
        <f t="shared" si="26"/>
        <v>1.4861111111111109</v>
      </c>
      <c r="U61" s="157">
        <f t="shared" si="27"/>
        <v>90033.487500000003</v>
      </c>
      <c r="V61" s="157">
        <f t="shared" si="48"/>
        <v>34877.837499999994</v>
      </c>
      <c r="W61" s="157">
        <f t="shared" si="49"/>
        <v>0</v>
      </c>
      <c r="X61" s="157">
        <f t="shared" si="30"/>
        <v>124911.325</v>
      </c>
      <c r="Y61" s="155">
        <f t="shared" si="33"/>
        <v>156139.15625</v>
      </c>
      <c r="Z61" s="157"/>
      <c r="AA61" s="157"/>
      <c r="AB61" s="155"/>
      <c r="AC61" s="155"/>
      <c r="AD61" s="155">
        <f t="shared" si="44"/>
        <v>0</v>
      </c>
      <c r="AE61" s="160"/>
      <c r="AF61" s="159"/>
      <c r="AG61" s="155">
        <f t="shared" si="42"/>
        <v>0</v>
      </c>
      <c r="AH61" s="160"/>
      <c r="AI61" s="155"/>
      <c r="AJ61" s="155">
        <f t="shared" si="45"/>
        <v>0</v>
      </c>
      <c r="AK61" s="160">
        <f t="shared" si="34"/>
        <v>1.4861111111111109</v>
      </c>
      <c r="AL61" s="157">
        <v>40</v>
      </c>
      <c r="AM61" s="155">
        <f t="shared" si="35"/>
        <v>10519.883333333333</v>
      </c>
      <c r="AN61" s="155">
        <f t="shared" si="41"/>
        <v>10519.883333333333</v>
      </c>
      <c r="AO61" s="155">
        <f t="shared" si="37"/>
        <v>156139.15625</v>
      </c>
      <c r="AP61" s="155">
        <f t="shared" si="40"/>
        <v>166659.03958333333</v>
      </c>
      <c r="AQ61" s="155">
        <f t="shared" si="38"/>
        <v>15613.915625000001</v>
      </c>
      <c r="AR61" s="157">
        <f t="shared" si="39"/>
        <v>182272.95520833333</v>
      </c>
      <c r="AS61" s="193"/>
    </row>
    <row r="62" spans="1:45" ht="33" x14ac:dyDescent="0.25">
      <c r="A62" s="155">
        <v>47</v>
      </c>
      <c r="B62" s="158" t="s">
        <v>227</v>
      </c>
      <c r="C62" s="158" t="s">
        <v>685</v>
      </c>
      <c r="D62" s="67" t="s">
        <v>62</v>
      </c>
      <c r="E62" s="67" t="s">
        <v>686</v>
      </c>
      <c r="F62" s="67" t="s">
        <v>110</v>
      </c>
      <c r="G62" s="67" t="s">
        <v>92</v>
      </c>
      <c r="H62" s="67">
        <v>4.7300000000000004</v>
      </c>
      <c r="I62" s="67"/>
      <c r="J62" s="157">
        <v>17697</v>
      </c>
      <c r="K62" s="157">
        <f t="shared" si="32"/>
        <v>83706.810000000012</v>
      </c>
      <c r="L62" s="157">
        <f t="shared" si="22"/>
        <v>0</v>
      </c>
      <c r="M62" s="164">
        <v>15</v>
      </c>
      <c r="N62" s="164"/>
      <c r="O62" s="157"/>
      <c r="P62" s="164">
        <f t="shared" si="23"/>
        <v>15</v>
      </c>
      <c r="Q62" s="165">
        <f t="shared" si="24"/>
        <v>0.83333333333333337</v>
      </c>
      <c r="R62" s="165">
        <f t="shared" si="46"/>
        <v>0</v>
      </c>
      <c r="S62" s="165">
        <f t="shared" si="46"/>
        <v>0</v>
      </c>
      <c r="T62" s="165">
        <f t="shared" si="26"/>
        <v>0.83333333333333337</v>
      </c>
      <c r="U62" s="157">
        <f t="shared" si="27"/>
        <v>69755.675000000017</v>
      </c>
      <c r="V62" s="157">
        <f t="shared" si="48"/>
        <v>0</v>
      </c>
      <c r="W62" s="157">
        <f t="shared" si="49"/>
        <v>0</v>
      </c>
      <c r="X62" s="157">
        <f t="shared" si="30"/>
        <v>69755.675000000017</v>
      </c>
      <c r="Y62" s="155">
        <f t="shared" si="33"/>
        <v>87194.593750000029</v>
      </c>
      <c r="Z62" s="157"/>
      <c r="AA62" s="157"/>
      <c r="AB62" s="155"/>
      <c r="AC62" s="155"/>
      <c r="AD62" s="155">
        <f t="shared" si="44"/>
        <v>0</v>
      </c>
      <c r="AE62" s="160"/>
      <c r="AF62" s="159"/>
      <c r="AG62" s="155">
        <f t="shared" si="42"/>
        <v>0</v>
      </c>
      <c r="AH62" s="160"/>
      <c r="AI62" s="155"/>
      <c r="AJ62" s="155">
        <f t="shared" si="45"/>
        <v>0</v>
      </c>
      <c r="AK62" s="160">
        <f t="shared" si="34"/>
        <v>0.83333333333333337</v>
      </c>
      <c r="AL62" s="157">
        <v>40</v>
      </c>
      <c r="AM62" s="155">
        <f t="shared" si="35"/>
        <v>5899</v>
      </c>
      <c r="AN62" s="155">
        <f t="shared" si="41"/>
        <v>5899</v>
      </c>
      <c r="AO62" s="155">
        <f t="shared" si="37"/>
        <v>87194.593750000029</v>
      </c>
      <c r="AP62" s="155">
        <f t="shared" si="40"/>
        <v>93093.593750000029</v>
      </c>
      <c r="AQ62" s="155">
        <f t="shared" si="38"/>
        <v>8719.459375000004</v>
      </c>
      <c r="AR62" s="157">
        <f t="shared" si="39"/>
        <v>101813.05312500003</v>
      </c>
      <c r="AS62" s="193"/>
    </row>
    <row r="63" spans="1:45" ht="33" x14ac:dyDescent="0.25">
      <c r="A63" s="155">
        <v>48</v>
      </c>
      <c r="B63" s="163" t="s">
        <v>246</v>
      </c>
      <c r="C63" s="163" t="s">
        <v>247</v>
      </c>
      <c r="D63" s="67" t="s">
        <v>62</v>
      </c>
      <c r="E63" s="67" t="s">
        <v>603</v>
      </c>
      <c r="F63" s="114" t="s">
        <v>650</v>
      </c>
      <c r="G63" s="114" t="s">
        <v>664</v>
      </c>
      <c r="H63" s="67">
        <v>5.2</v>
      </c>
      <c r="I63" s="67">
        <v>4.1900000000000004</v>
      </c>
      <c r="J63" s="157">
        <v>17697</v>
      </c>
      <c r="K63" s="157">
        <f t="shared" si="32"/>
        <v>92024.400000000009</v>
      </c>
      <c r="L63" s="157">
        <f t="shared" si="22"/>
        <v>74150.430000000008</v>
      </c>
      <c r="M63" s="164">
        <v>4</v>
      </c>
      <c r="N63" s="164"/>
      <c r="O63" s="157"/>
      <c r="P63" s="164">
        <f t="shared" si="23"/>
        <v>4</v>
      </c>
      <c r="Q63" s="165">
        <f t="shared" si="24"/>
        <v>0.22222222222222221</v>
      </c>
      <c r="R63" s="165">
        <f t="shared" si="46"/>
        <v>0</v>
      </c>
      <c r="S63" s="165">
        <f t="shared" si="46"/>
        <v>0</v>
      </c>
      <c r="T63" s="165">
        <f t="shared" si="26"/>
        <v>0.22222222222222221</v>
      </c>
      <c r="U63" s="157">
        <f t="shared" si="27"/>
        <v>20449.866666666669</v>
      </c>
      <c r="V63" s="157">
        <f t="shared" si="48"/>
        <v>0</v>
      </c>
      <c r="W63" s="157">
        <f t="shared" si="49"/>
        <v>0</v>
      </c>
      <c r="X63" s="157">
        <f t="shared" si="30"/>
        <v>20449.866666666669</v>
      </c>
      <c r="Y63" s="155">
        <f t="shared" si="33"/>
        <v>25562.333333333336</v>
      </c>
      <c r="Z63" s="157"/>
      <c r="AA63" s="157"/>
      <c r="AB63" s="155"/>
      <c r="AC63" s="155"/>
      <c r="AD63" s="155">
        <f t="shared" si="44"/>
        <v>0</v>
      </c>
      <c r="AE63" s="160"/>
      <c r="AF63" s="159"/>
      <c r="AG63" s="155">
        <f t="shared" si="42"/>
        <v>0</v>
      </c>
      <c r="AH63" s="160"/>
      <c r="AI63" s="155"/>
      <c r="AJ63" s="155">
        <f t="shared" si="45"/>
        <v>0</v>
      </c>
      <c r="AK63" s="160">
        <f t="shared" si="34"/>
        <v>0.22222222222222221</v>
      </c>
      <c r="AL63" s="157">
        <v>40</v>
      </c>
      <c r="AM63" s="155">
        <f t="shared" si="35"/>
        <v>1573.0666666666666</v>
      </c>
      <c r="AN63" s="155">
        <f t="shared" si="41"/>
        <v>1573.0666666666666</v>
      </c>
      <c r="AO63" s="155">
        <f t="shared" si="37"/>
        <v>25562.333333333336</v>
      </c>
      <c r="AP63" s="155">
        <f t="shared" si="40"/>
        <v>27135.4</v>
      </c>
      <c r="AQ63" s="155">
        <f t="shared" si="38"/>
        <v>2556.2333333333336</v>
      </c>
      <c r="AR63" s="157">
        <f t="shared" si="39"/>
        <v>29691.633333333335</v>
      </c>
      <c r="AS63" s="193"/>
    </row>
    <row r="64" spans="1:45" ht="33" x14ac:dyDescent="0.25">
      <c r="A64" s="155">
        <v>49</v>
      </c>
      <c r="B64" s="158" t="s">
        <v>253</v>
      </c>
      <c r="C64" s="163" t="s">
        <v>254</v>
      </c>
      <c r="D64" s="67" t="s">
        <v>62</v>
      </c>
      <c r="E64" s="67" t="s">
        <v>587</v>
      </c>
      <c r="F64" s="67" t="s">
        <v>76</v>
      </c>
      <c r="G64" s="67" t="s">
        <v>77</v>
      </c>
      <c r="H64" s="67">
        <v>4.74</v>
      </c>
      <c r="I64" s="67"/>
      <c r="J64" s="157">
        <v>17697</v>
      </c>
      <c r="K64" s="157">
        <f t="shared" si="32"/>
        <v>83883.78</v>
      </c>
      <c r="L64" s="157">
        <f t="shared" si="22"/>
        <v>0</v>
      </c>
      <c r="M64" s="159">
        <v>27</v>
      </c>
      <c r="N64" s="159"/>
      <c r="O64" s="157"/>
      <c r="P64" s="164">
        <f t="shared" si="23"/>
        <v>27</v>
      </c>
      <c r="Q64" s="165">
        <f t="shared" si="24"/>
        <v>1.5</v>
      </c>
      <c r="R64" s="165">
        <f t="shared" si="46"/>
        <v>0</v>
      </c>
      <c r="S64" s="165">
        <f t="shared" si="46"/>
        <v>0</v>
      </c>
      <c r="T64" s="165">
        <f t="shared" si="26"/>
        <v>1.5</v>
      </c>
      <c r="U64" s="157">
        <f t="shared" si="27"/>
        <v>125825.67</v>
      </c>
      <c r="V64" s="157">
        <f t="shared" si="48"/>
        <v>0</v>
      </c>
      <c r="W64" s="157">
        <f t="shared" si="49"/>
        <v>0</v>
      </c>
      <c r="X64" s="157">
        <f t="shared" si="30"/>
        <v>125825.67</v>
      </c>
      <c r="Y64" s="155">
        <f t="shared" si="33"/>
        <v>157282.08749999999</v>
      </c>
      <c r="Z64" s="157"/>
      <c r="AA64" s="155">
        <f t="shared" ref="AA64" si="50">Y64*0.3</f>
        <v>47184.626249999994</v>
      </c>
      <c r="AB64" s="155"/>
      <c r="AC64" s="155"/>
      <c r="AD64" s="155">
        <f t="shared" si="44"/>
        <v>0</v>
      </c>
      <c r="AE64" s="160"/>
      <c r="AF64" s="159"/>
      <c r="AG64" s="155">
        <f t="shared" si="42"/>
        <v>0</v>
      </c>
      <c r="AH64" s="160">
        <v>1</v>
      </c>
      <c r="AI64" s="155">
        <v>30</v>
      </c>
      <c r="AJ64" s="155">
        <f t="shared" si="45"/>
        <v>5309.0999999999995</v>
      </c>
      <c r="AK64" s="160">
        <f t="shared" si="34"/>
        <v>1.5</v>
      </c>
      <c r="AL64" s="157"/>
      <c r="AM64" s="155">
        <f t="shared" si="35"/>
        <v>0</v>
      </c>
      <c r="AN64" s="155">
        <f t="shared" si="41"/>
        <v>52493.726249999992</v>
      </c>
      <c r="AO64" s="155">
        <f t="shared" si="37"/>
        <v>157282.08749999999</v>
      </c>
      <c r="AP64" s="155">
        <f t="shared" si="40"/>
        <v>209775.81374999997</v>
      </c>
      <c r="AQ64" s="155">
        <f t="shared" si="38"/>
        <v>15728.20875</v>
      </c>
      <c r="AR64" s="157">
        <f t="shared" si="39"/>
        <v>225504.02249999996</v>
      </c>
      <c r="AS64" s="193"/>
    </row>
    <row r="65" spans="1:45" ht="49.5" x14ac:dyDescent="0.25">
      <c r="A65" s="155">
        <v>50</v>
      </c>
      <c r="B65" s="163" t="s">
        <v>256</v>
      </c>
      <c r="C65" s="168" t="s">
        <v>257</v>
      </c>
      <c r="D65" s="67" t="s">
        <v>62</v>
      </c>
      <c r="E65" s="67" t="s">
        <v>603</v>
      </c>
      <c r="F65" s="67" t="s">
        <v>648</v>
      </c>
      <c r="G65" s="67" t="s">
        <v>69</v>
      </c>
      <c r="H65" s="67">
        <v>5.41</v>
      </c>
      <c r="I65" s="67"/>
      <c r="J65" s="157">
        <v>17697</v>
      </c>
      <c r="K65" s="157">
        <f t="shared" si="32"/>
        <v>95740.77</v>
      </c>
      <c r="L65" s="157">
        <f t="shared" si="22"/>
        <v>0</v>
      </c>
      <c r="M65" s="164">
        <v>18</v>
      </c>
      <c r="N65" s="164"/>
      <c r="O65" s="157"/>
      <c r="P65" s="164">
        <f t="shared" si="23"/>
        <v>18</v>
      </c>
      <c r="Q65" s="165">
        <f t="shared" si="24"/>
        <v>1</v>
      </c>
      <c r="R65" s="165">
        <f t="shared" si="46"/>
        <v>0</v>
      </c>
      <c r="S65" s="165">
        <f t="shared" si="46"/>
        <v>0</v>
      </c>
      <c r="T65" s="165">
        <f t="shared" si="26"/>
        <v>1</v>
      </c>
      <c r="U65" s="157">
        <f t="shared" si="27"/>
        <v>95740.770000000019</v>
      </c>
      <c r="V65" s="157">
        <f t="shared" si="48"/>
        <v>0</v>
      </c>
      <c r="W65" s="157">
        <f t="shared" si="49"/>
        <v>0</v>
      </c>
      <c r="X65" s="157">
        <f t="shared" si="30"/>
        <v>95740.770000000019</v>
      </c>
      <c r="Y65" s="155">
        <f t="shared" si="33"/>
        <v>119675.96250000002</v>
      </c>
      <c r="Z65" s="157"/>
      <c r="AA65" s="157"/>
      <c r="AB65" s="155"/>
      <c r="AC65" s="155"/>
      <c r="AD65" s="155">
        <f t="shared" si="44"/>
        <v>0</v>
      </c>
      <c r="AE65" s="160"/>
      <c r="AF65" s="159"/>
      <c r="AG65" s="155">
        <f t="shared" si="42"/>
        <v>0</v>
      </c>
      <c r="AH65" s="160"/>
      <c r="AI65" s="155"/>
      <c r="AJ65" s="155">
        <f t="shared" si="45"/>
        <v>0</v>
      </c>
      <c r="AK65" s="160">
        <f t="shared" si="34"/>
        <v>1</v>
      </c>
      <c r="AL65" s="157">
        <v>40</v>
      </c>
      <c r="AM65" s="155">
        <f t="shared" si="35"/>
        <v>7078.8</v>
      </c>
      <c r="AN65" s="155">
        <f t="shared" si="41"/>
        <v>7078.8</v>
      </c>
      <c r="AO65" s="155">
        <f t="shared" si="37"/>
        <v>119675.96250000002</v>
      </c>
      <c r="AP65" s="155">
        <f t="shared" si="40"/>
        <v>126754.76250000003</v>
      </c>
      <c r="AQ65" s="155">
        <f t="shared" si="38"/>
        <v>11967.596250000002</v>
      </c>
      <c r="AR65" s="157">
        <f t="shared" si="39"/>
        <v>138722.35875000001</v>
      </c>
      <c r="AS65" s="193"/>
    </row>
    <row r="66" spans="1:45" ht="33" x14ac:dyDescent="0.25">
      <c r="A66" s="155">
        <f t="shared" si="31"/>
        <v>51</v>
      </c>
      <c r="B66" s="163" t="s">
        <v>155</v>
      </c>
      <c r="C66" s="163" t="s">
        <v>260</v>
      </c>
      <c r="D66" s="67" t="s">
        <v>62</v>
      </c>
      <c r="E66" s="67" t="s">
        <v>604</v>
      </c>
      <c r="F66" s="67" t="s">
        <v>68</v>
      </c>
      <c r="G66" s="67" t="s">
        <v>69</v>
      </c>
      <c r="H66" s="67">
        <v>5.41</v>
      </c>
      <c r="I66" s="67"/>
      <c r="J66" s="157">
        <v>17697</v>
      </c>
      <c r="K66" s="157">
        <f t="shared" si="32"/>
        <v>95740.77</v>
      </c>
      <c r="L66" s="157">
        <f t="shared" si="22"/>
        <v>0</v>
      </c>
      <c r="M66" s="164">
        <v>12</v>
      </c>
      <c r="N66" s="164"/>
      <c r="O66" s="157"/>
      <c r="P66" s="164">
        <f t="shared" si="23"/>
        <v>12</v>
      </c>
      <c r="Q66" s="165">
        <f t="shared" si="24"/>
        <v>0.66666666666666663</v>
      </c>
      <c r="R66" s="165">
        <f t="shared" si="46"/>
        <v>0</v>
      </c>
      <c r="S66" s="165">
        <f t="shared" si="46"/>
        <v>0</v>
      </c>
      <c r="T66" s="165">
        <f t="shared" si="26"/>
        <v>0.66666666666666663</v>
      </c>
      <c r="U66" s="157">
        <f t="shared" si="27"/>
        <v>63827.180000000008</v>
      </c>
      <c r="V66" s="157">
        <f t="shared" si="48"/>
        <v>0</v>
      </c>
      <c r="W66" s="157">
        <f t="shared" si="49"/>
        <v>0</v>
      </c>
      <c r="X66" s="157">
        <f t="shared" si="30"/>
        <v>63827.180000000008</v>
      </c>
      <c r="Y66" s="155">
        <f t="shared" si="33"/>
        <v>79783.975000000006</v>
      </c>
      <c r="Z66" s="157"/>
      <c r="AA66" s="155"/>
      <c r="AB66" s="155"/>
      <c r="AC66" s="155"/>
      <c r="AD66" s="155">
        <f t="shared" si="44"/>
        <v>0</v>
      </c>
      <c r="AE66" s="160"/>
      <c r="AF66" s="159"/>
      <c r="AG66" s="155">
        <f t="shared" si="42"/>
        <v>0</v>
      </c>
      <c r="AH66" s="160"/>
      <c r="AI66" s="155"/>
      <c r="AJ66" s="155">
        <f t="shared" si="45"/>
        <v>0</v>
      </c>
      <c r="AK66" s="160">
        <f t="shared" si="34"/>
        <v>0.66666666666666663</v>
      </c>
      <c r="AL66" s="157">
        <v>40</v>
      </c>
      <c r="AM66" s="155">
        <f t="shared" si="35"/>
        <v>4719.2</v>
      </c>
      <c r="AN66" s="155">
        <f t="shared" si="41"/>
        <v>4719.2</v>
      </c>
      <c r="AO66" s="155">
        <f t="shared" si="37"/>
        <v>79783.975000000006</v>
      </c>
      <c r="AP66" s="155">
        <f t="shared" si="40"/>
        <v>84503.175000000003</v>
      </c>
      <c r="AQ66" s="155">
        <f t="shared" si="38"/>
        <v>7978.3975000000009</v>
      </c>
      <c r="AR66" s="157">
        <f t="shared" si="39"/>
        <v>92481.572500000009</v>
      </c>
      <c r="AS66" s="193"/>
    </row>
    <row r="67" spans="1:45" ht="33" x14ac:dyDescent="0.25">
      <c r="A67" s="155">
        <v>52</v>
      </c>
      <c r="B67" s="163" t="s">
        <v>262</v>
      </c>
      <c r="C67" s="163" t="s">
        <v>263</v>
      </c>
      <c r="D67" s="67" t="s">
        <v>62</v>
      </c>
      <c r="E67" s="67" t="s">
        <v>541</v>
      </c>
      <c r="F67" s="67" t="s">
        <v>68</v>
      </c>
      <c r="G67" s="67" t="s">
        <v>69</v>
      </c>
      <c r="H67" s="67">
        <v>5.32</v>
      </c>
      <c r="I67" s="67"/>
      <c r="J67" s="157">
        <v>17697</v>
      </c>
      <c r="K67" s="157">
        <f t="shared" si="32"/>
        <v>94148.040000000008</v>
      </c>
      <c r="L67" s="157">
        <f t="shared" si="22"/>
        <v>0</v>
      </c>
      <c r="M67" s="164">
        <v>12.5</v>
      </c>
      <c r="N67" s="164"/>
      <c r="O67" s="157"/>
      <c r="P67" s="164">
        <f t="shared" si="23"/>
        <v>12.5</v>
      </c>
      <c r="Q67" s="165">
        <f t="shared" si="24"/>
        <v>0.69444444444444442</v>
      </c>
      <c r="R67" s="165">
        <f t="shared" si="46"/>
        <v>0</v>
      </c>
      <c r="S67" s="165">
        <f t="shared" si="46"/>
        <v>0</v>
      </c>
      <c r="T67" s="165">
        <f t="shared" si="26"/>
        <v>0.69444444444444442</v>
      </c>
      <c r="U67" s="157">
        <f t="shared" si="27"/>
        <v>65380.583333333336</v>
      </c>
      <c r="V67" s="157">
        <f t="shared" si="48"/>
        <v>0</v>
      </c>
      <c r="W67" s="157">
        <f t="shared" si="49"/>
        <v>0</v>
      </c>
      <c r="X67" s="157">
        <f t="shared" si="30"/>
        <v>65380.583333333336</v>
      </c>
      <c r="Y67" s="155">
        <f t="shared" si="33"/>
        <v>81725.729166666672</v>
      </c>
      <c r="Z67" s="157"/>
      <c r="AA67" s="157"/>
      <c r="AB67" s="155"/>
      <c r="AC67" s="155"/>
      <c r="AD67" s="155">
        <f t="shared" si="44"/>
        <v>0</v>
      </c>
      <c r="AE67" s="160"/>
      <c r="AF67" s="159"/>
      <c r="AG67" s="155">
        <f t="shared" si="42"/>
        <v>0</v>
      </c>
      <c r="AH67" s="160"/>
      <c r="AI67" s="155"/>
      <c r="AJ67" s="155">
        <f t="shared" si="45"/>
        <v>0</v>
      </c>
      <c r="AK67" s="160">
        <f t="shared" si="34"/>
        <v>0.69444444444444442</v>
      </c>
      <c r="AL67" s="157">
        <v>40</v>
      </c>
      <c r="AM67" s="155">
        <f t="shared" si="35"/>
        <v>4915.833333333333</v>
      </c>
      <c r="AN67" s="155">
        <f t="shared" si="41"/>
        <v>4915.833333333333</v>
      </c>
      <c r="AO67" s="155">
        <f t="shared" si="37"/>
        <v>81725.729166666672</v>
      </c>
      <c r="AP67" s="155">
        <f t="shared" si="40"/>
        <v>86641.5625</v>
      </c>
      <c r="AQ67" s="155">
        <f t="shared" si="38"/>
        <v>8172.5729166666679</v>
      </c>
      <c r="AR67" s="157">
        <f t="shared" si="39"/>
        <v>94814.135416666672</v>
      </c>
      <c r="AS67" s="193"/>
    </row>
    <row r="68" spans="1:45" ht="66" x14ac:dyDescent="0.25">
      <c r="A68" s="155">
        <v>53</v>
      </c>
      <c r="B68" s="163" t="s">
        <v>269</v>
      </c>
      <c r="C68" s="163" t="s">
        <v>270</v>
      </c>
      <c r="D68" s="67" t="s">
        <v>62</v>
      </c>
      <c r="E68" s="67" t="s">
        <v>605</v>
      </c>
      <c r="F68" s="67" t="s">
        <v>649</v>
      </c>
      <c r="G68" s="67" t="s">
        <v>570</v>
      </c>
      <c r="H68" s="67">
        <v>5.32</v>
      </c>
      <c r="I68" s="67">
        <v>4.6900000000000004</v>
      </c>
      <c r="J68" s="157">
        <v>17697</v>
      </c>
      <c r="K68" s="157">
        <f t="shared" si="32"/>
        <v>94148.040000000008</v>
      </c>
      <c r="L68" s="157">
        <f t="shared" si="22"/>
        <v>82998.930000000008</v>
      </c>
      <c r="M68" s="164">
        <v>3</v>
      </c>
      <c r="N68" s="164">
        <v>4</v>
      </c>
      <c r="O68" s="157"/>
      <c r="P68" s="164">
        <f t="shared" si="23"/>
        <v>7</v>
      </c>
      <c r="Q68" s="165">
        <f t="shared" si="24"/>
        <v>0.16666666666666666</v>
      </c>
      <c r="R68" s="165">
        <f t="shared" si="46"/>
        <v>0.16666666666666666</v>
      </c>
      <c r="S68" s="165">
        <f t="shared" si="46"/>
        <v>0</v>
      </c>
      <c r="T68" s="165">
        <f t="shared" si="26"/>
        <v>0.33333333333333331</v>
      </c>
      <c r="U68" s="157">
        <f t="shared" si="27"/>
        <v>15691.34</v>
      </c>
      <c r="V68" s="157">
        <f t="shared" si="48"/>
        <v>13833.155000000001</v>
      </c>
      <c r="W68" s="157">
        <f t="shared" si="49"/>
        <v>0</v>
      </c>
      <c r="X68" s="157">
        <f t="shared" si="30"/>
        <v>29524.495000000003</v>
      </c>
      <c r="Y68" s="155">
        <f t="shared" si="33"/>
        <v>36905.618750000001</v>
      </c>
      <c r="Z68" s="157"/>
      <c r="AA68" s="157"/>
      <c r="AB68" s="155"/>
      <c r="AC68" s="155"/>
      <c r="AD68" s="155">
        <f t="shared" si="44"/>
        <v>0</v>
      </c>
      <c r="AE68" s="160"/>
      <c r="AF68" s="159"/>
      <c r="AG68" s="155">
        <f t="shared" si="42"/>
        <v>0</v>
      </c>
      <c r="AH68" s="160"/>
      <c r="AI68" s="155"/>
      <c r="AJ68" s="155">
        <f t="shared" si="45"/>
        <v>0</v>
      </c>
      <c r="AK68" s="160">
        <f t="shared" si="34"/>
        <v>0.33333333333333331</v>
      </c>
      <c r="AL68" s="157">
        <v>40</v>
      </c>
      <c r="AM68" s="155">
        <f t="shared" si="35"/>
        <v>2359.6</v>
      </c>
      <c r="AN68" s="155">
        <f t="shared" si="41"/>
        <v>2359.6</v>
      </c>
      <c r="AO68" s="155">
        <f t="shared" si="37"/>
        <v>36905.618750000001</v>
      </c>
      <c r="AP68" s="155">
        <f t="shared" si="40"/>
        <v>39265.21875</v>
      </c>
      <c r="AQ68" s="155">
        <f t="shared" si="38"/>
        <v>3690.5618750000003</v>
      </c>
      <c r="AR68" s="157">
        <f t="shared" si="39"/>
        <v>42955.780624999999</v>
      </c>
      <c r="AS68" s="193"/>
    </row>
    <row r="69" spans="1:45" ht="66" x14ac:dyDescent="0.25">
      <c r="A69" s="155">
        <v>54</v>
      </c>
      <c r="B69" s="163" t="s">
        <v>273</v>
      </c>
      <c r="C69" s="163" t="s">
        <v>274</v>
      </c>
      <c r="D69" s="67" t="s">
        <v>62</v>
      </c>
      <c r="E69" s="67" t="s">
        <v>606</v>
      </c>
      <c r="F69" s="67" t="s">
        <v>665</v>
      </c>
      <c r="G69" s="67" t="s">
        <v>568</v>
      </c>
      <c r="H69" s="67">
        <v>5.2</v>
      </c>
      <c r="I69" s="67">
        <v>4.75</v>
      </c>
      <c r="J69" s="157">
        <v>17697</v>
      </c>
      <c r="K69" s="157">
        <f t="shared" si="32"/>
        <v>92024.400000000009</v>
      </c>
      <c r="L69" s="157">
        <f t="shared" si="22"/>
        <v>84060.75</v>
      </c>
      <c r="M69" s="164">
        <v>5</v>
      </c>
      <c r="N69" s="164"/>
      <c r="O69" s="169"/>
      <c r="P69" s="164">
        <f t="shared" si="23"/>
        <v>5</v>
      </c>
      <c r="Q69" s="165">
        <f t="shared" si="24"/>
        <v>0.27777777777777779</v>
      </c>
      <c r="R69" s="165">
        <f t="shared" si="46"/>
        <v>0</v>
      </c>
      <c r="S69" s="165">
        <f t="shared" si="46"/>
        <v>0</v>
      </c>
      <c r="T69" s="165">
        <f t="shared" si="26"/>
        <v>0.27777777777777779</v>
      </c>
      <c r="U69" s="157">
        <f t="shared" si="27"/>
        <v>25562.333333333336</v>
      </c>
      <c r="V69" s="157">
        <f t="shared" si="48"/>
        <v>0</v>
      </c>
      <c r="W69" s="157">
        <f t="shared" si="49"/>
        <v>0</v>
      </c>
      <c r="X69" s="157">
        <f t="shared" si="30"/>
        <v>25562.333333333336</v>
      </c>
      <c r="Y69" s="155">
        <f t="shared" si="33"/>
        <v>31952.916666666672</v>
      </c>
      <c r="Z69" s="157"/>
      <c r="AA69" s="157"/>
      <c r="AB69" s="162"/>
      <c r="AC69" s="162"/>
      <c r="AD69" s="155">
        <f t="shared" si="44"/>
        <v>0</v>
      </c>
      <c r="AE69" s="161"/>
      <c r="AF69" s="170"/>
      <c r="AG69" s="155">
        <f t="shared" si="42"/>
        <v>0</v>
      </c>
      <c r="AH69" s="161"/>
      <c r="AI69" s="162"/>
      <c r="AJ69" s="155">
        <f t="shared" si="45"/>
        <v>0</v>
      </c>
      <c r="AK69" s="160">
        <f t="shared" si="34"/>
        <v>0.27777777777777779</v>
      </c>
      <c r="AL69" s="157">
        <v>40</v>
      </c>
      <c r="AM69" s="155">
        <f t="shared" si="35"/>
        <v>1966.3333333333335</v>
      </c>
      <c r="AN69" s="155">
        <f t="shared" si="41"/>
        <v>1966.3333333333335</v>
      </c>
      <c r="AO69" s="155">
        <f t="shared" si="37"/>
        <v>31952.916666666672</v>
      </c>
      <c r="AP69" s="155">
        <f t="shared" si="40"/>
        <v>33919.250000000007</v>
      </c>
      <c r="AQ69" s="155">
        <f t="shared" si="38"/>
        <v>3195.2916666666674</v>
      </c>
      <c r="AR69" s="157">
        <f t="shared" si="39"/>
        <v>37114.541666666672</v>
      </c>
      <c r="AS69" s="193"/>
    </row>
    <row r="70" spans="1:45" ht="33" x14ac:dyDescent="0.25">
      <c r="A70" s="155">
        <v>55</v>
      </c>
      <c r="B70" s="163" t="s">
        <v>277</v>
      </c>
      <c r="C70" s="163" t="s">
        <v>278</v>
      </c>
      <c r="D70" s="67" t="s">
        <v>62</v>
      </c>
      <c r="E70" s="67" t="s">
        <v>607</v>
      </c>
      <c r="F70" s="114" t="s">
        <v>68</v>
      </c>
      <c r="G70" s="67" t="s">
        <v>69</v>
      </c>
      <c r="H70" s="67">
        <v>5.41</v>
      </c>
      <c r="I70" s="67"/>
      <c r="J70" s="157">
        <v>17698</v>
      </c>
      <c r="K70" s="157">
        <f t="shared" si="32"/>
        <v>95746.180000000008</v>
      </c>
      <c r="L70" s="157">
        <f t="shared" si="22"/>
        <v>0</v>
      </c>
      <c r="M70" s="159">
        <v>9</v>
      </c>
      <c r="N70" s="159"/>
      <c r="O70" s="169"/>
      <c r="P70" s="164">
        <f t="shared" si="23"/>
        <v>9</v>
      </c>
      <c r="Q70" s="165">
        <f t="shared" si="24"/>
        <v>0.5</v>
      </c>
      <c r="R70" s="165">
        <f t="shared" si="46"/>
        <v>0</v>
      </c>
      <c r="S70" s="165">
        <f t="shared" si="46"/>
        <v>0</v>
      </c>
      <c r="T70" s="165">
        <f t="shared" si="26"/>
        <v>0.5</v>
      </c>
      <c r="U70" s="157">
        <f t="shared" si="27"/>
        <v>47873.090000000004</v>
      </c>
      <c r="V70" s="157">
        <f t="shared" si="48"/>
        <v>0</v>
      </c>
      <c r="W70" s="157">
        <f t="shared" si="49"/>
        <v>0</v>
      </c>
      <c r="X70" s="157">
        <f t="shared" si="30"/>
        <v>47873.090000000004</v>
      </c>
      <c r="Y70" s="155">
        <f t="shared" si="33"/>
        <v>59841.362500000003</v>
      </c>
      <c r="Z70" s="157"/>
      <c r="AA70" s="155">
        <f t="shared" ref="AA70" si="51">Y70*0.3</f>
        <v>17952.408749999999</v>
      </c>
      <c r="AB70" s="155">
        <v>4</v>
      </c>
      <c r="AC70" s="155">
        <v>50</v>
      </c>
      <c r="AD70" s="155">
        <f t="shared" si="44"/>
        <v>1966.3333333333333</v>
      </c>
      <c r="AE70" s="160">
        <v>4</v>
      </c>
      <c r="AF70" s="159">
        <v>25</v>
      </c>
      <c r="AG70" s="155">
        <f t="shared" si="42"/>
        <v>983.16666666666663</v>
      </c>
      <c r="AH70" s="161"/>
      <c r="AI70" s="162"/>
      <c r="AJ70" s="155">
        <f t="shared" si="45"/>
        <v>0</v>
      </c>
      <c r="AK70" s="160">
        <f t="shared" si="34"/>
        <v>0.5</v>
      </c>
      <c r="AL70" s="157"/>
      <c r="AM70" s="155">
        <f t="shared" si="35"/>
        <v>0</v>
      </c>
      <c r="AN70" s="155">
        <f t="shared" si="41"/>
        <v>20901.908749999999</v>
      </c>
      <c r="AO70" s="155">
        <f t="shared" si="37"/>
        <v>59841.362500000003</v>
      </c>
      <c r="AP70" s="155">
        <f t="shared" si="40"/>
        <v>80743.271250000005</v>
      </c>
      <c r="AQ70" s="155"/>
      <c r="AR70" s="157">
        <f t="shared" si="39"/>
        <v>80743.271250000005</v>
      </c>
      <c r="AS70" s="193"/>
    </row>
    <row r="71" spans="1:45" ht="33" x14ac:dyDescent="0.25">
      <c r="A71" s="155">
        <f t="shared" ref="A71:A122" si="52">A70+1</f>
        <v>56</v>
      </c>
      <c r="B71" s="158" t="s">
        <v>108</v>
      </c>
      <c r="C71" s="158" t="s">
        <v>687</v>
      </c>
      <c r="D71" s="67" t="s">
        <v>62</v>
      </c>
      <c r="E71" s="67" t="s">
        <v>688</v>
      </c>
      <c r="F71" s="67" t="s">
        <v>110</v>
      </c>
      <c r="G71" s="67" t="s">
        <v>92</v>
      </c>
      <c r="H71" s="67">
        <v>4.1900000000000004</v>
      </c>
      <c r="I71" s="67"/>
      <c r="J71" s="157">
        <v>17697</v>
      </c>
      <c r="K71" s="157">
        <f t="shared" si="32"/>
        <v>74150.430000000008</v>
      </c>
      <c r="L71" s="157">
        <f t="shared" si="22"/>
        <v>0</v>
      </c>
      <c r="M71" s="159">
        <v>7</v>
      </c>
      <c r="N71" s="159"/>
      <c r="O71" s="157"/>
      <c r="P71" s="164">
        <f t="shared" si="23"/>
        <v>7</v>
      </c>
      <c r="Q71" s="165">
        <f t="shared" si="24"/>
        <v>0.3888888888888889</v>
      </c>
      <c r="R71" s="165">
        <f t="shared" si="46"/>
        <v>0</v>
      </c>
      <c r="S71" s="165">
        <f t="shared" si="46"/>
        <v>0</v>
      </c>
      <c r="T71" s="165">
        <f t="shared" si="26"/>
        <v>0.3888888888888889</v>
      </c>
      <c r="U71" s="157">
        <f t="shared" si="27"/>
        <v>28836.278333333339</v>
      </c>
      <c r="V71" s="157">
        <f t="shared" si="48"/>
        <v>0</v>
      </c>
      <c r="W71" s="157">
        <f t="shared" si="49"/>
        <v>0</v>
      </c>
      <c r="X71" s="157">
        <f t="shared" si="30"/>
        <v>28836.278333333339</v>
      </c>
      <c r="Y71" s="155">
        <f t="shared" si="33"/>
        <v>36045.347916666673</v>
      </c>
      <c r="Z71" s="157"/>
      <c r="AA71" s="157"/>
      <c r="AB71" s="155"/>
      <c r="AC71" s="155"/>
      <c r="AD71" s="155">
        <f t="shared" si="44"/>
        <v>0</v>
      </c>
      <c r="AE71" s="160"/>
      <c r="AF71" s="159"/>
      <c r="AG71" s="155">
        <f t="shared" si="42"/>
        <v>0</v>
      </c>
      <c r="AH71" s="160"/>
      <c r="AI71" s="155"/>
      <c r="AJ71" s="155">
        <f t="shared" si="45"/>
        <v>0</v>
      </c>
      <c r="AK71" s="160">
        <f t="shared" si="34"/>
        <v>0.3888888888888889</v>
      </c>
      <c r="AL71" s="157">
        <v>40</v>
      </c>
      <c r="AM71" s="155">
        <f t="shared" si="35"/>
        <v>2752.8666666666668</v>
      </c>
      <c r="AN71" s="155">
        <f t="shared" si="41"/>
        <v>2752.8666666666668</v>
      </c>
      <c r="AO71" s="155">
        <f t="shared" si="37"/>
        <v>36045.347916666673</v>
      </c>
      <c r="AP71" s="155">
        <f>AN71+AO71</f>
        <v>38798.214583333342</v>
      </c>
      <c r="AQ71" s="155">
        <f t="shared" si="38"/>
        <v>3604.5347916666674</v>
      </c>
      <c r="AR71" s="157">
        <f t="shared" si="39"/>
        <v>42402.749375000007</v>
      </c>
      <c r="AS71" s="193"/>
    </row>
    <row r="72" spans="1:45" ht="33" x14ac:dyDescent="0.25">
      <c r="A72" s="155">
        <f t="shared" si="52"/>
        <v>57</v>
      </c>
      <c r="B72" s="163" t="s">
        <v>282</v>
      </c>
      <c r="C72" s="163" t="s">
        <v>283</v>
      </c>
      <c r="D72" s="67" t="s">
        <v>62</v>
      </c>
      <c r="E72" s="67" t="s">
        <v>608</v>
      </c>
      <c r="F72" s="67" t="s">
        <v>68</v>
      </c>
      <c r="G72" s="67" t="s">
        <v>69</v>
      </c>
      <c r="H72" s="67">
        <v>5.32</v>
      </c>
      <c r="I72" s="67"/>
      <c r="J72" s="157">
        <v>17697</v>
      </c>
      <c r="K72" s="157">
        <f t="shared" si="32"/>
        <v>94148.040000000008</v>
      </c>
      <c r="L72" s="157">
        <f t="shared" si="22"/>
        <v>0</v>
      </c>
      <c r="M72" s="164">
        <v>3</v>
      </c>
      <c r="N72" s="164"/>
      <c r="O72" s="157"/>
      <c r="P72" s="164">
        <f t="shared" si="23"/>
        <v>3</v>
      </c>
      <c r="Q72" s="165">
        <f t="shared" si="24"/>
        <v>0.16666666666666666</v>
      </c>
      <c r="R72" s="165">
        <f t="shared" si="46"/>
        <v>0</v>
      </c>
      <c r="S72" s="165">
        <f t="shared" si="46"/>
        <v>0</v>
      </c>
      <c r="T72" s="165">
        <f t="shared" si="26"/>
        <v>0.16666666666666666</v>
      </c>
      <c r="U72" s="157">
        <f t="shared" si="27"/>
        <v>15691.34</v>
      </c>
      <c r="V72" s="157">
        <f t="shared" si="48"/>
        <v>0</v>
      </c>
      <c r="W72" s="157">
        <f t="shared" si="49"/>
        <v>0</v>
      </c>
      <c r="X72" s="157">
        <f t="shared" si="30"/>
        <v>15691.34</v>
      </c>
      <c r="Y72" s="155">
        <f t="shared" si="33"/>
        <v>19614.174999999999</v>
      </c>
      <c r="Z72" s="157"/>
      <c r="AA72" s="155"/>
      <c r="AB72" s="155"/>
      <c r="AC72" s="155"/>
      <c r="AD72" s="155">
        <f t="shared" si="44"/>
        <v>0</v>
      </c>
      <c r="AE72" s="160"/>
      <c r="AF72" s="159"/>
      <c r="AG72" s="155">
        <f t="shared" si="42"/>
        <v>0</v>
      </c>
      <c r="AH72" s="160"/>
      <c r="AI72" s="155"/>
      <c r="AJ72" s="155">
        <f t="shared" si="45"/>
        <v>0</v>
      </c>
      <c r="AK72" s="160">
        <f t="shared" si="34"/>
        <v>0.16666666666666666</v>
      </c>
      <c r="AL72" s="157">
        <v>40</v>
      </c>
      <c r="AM72" s="155">
        <f t="shared" si="35"/>
        <v>1179.8</v>
      </c>
      <c r="AN72" s="155">
        <f t="shared" si="41"/>
        <v>1179.8</v>
      </c>
      <c r="AO72" s="155">
        <f t="shared" si="37"/>
        <v>19614.174999999999</v>
      </c>
      <c r="AP72" s="155">
        <f t="shared" ref="AP72:AP122" si="53">AN72+AO72</f>
        <v>20793.974999999999</v>
      </c>
      <c r="AQ72" s="155">
        <f t="shared" si="38"/>
        <v>1961.4175</v>
      </c>
      <c r="AR72" s="157">
        <f t="shared" si="39"/>
        <v>22755.392499999998</v>
      </c>
      <c r="AS72" s="193"/>
    </row>
    <row r="73" spans="1:45" ht="33" x14ac:dyDescent="0.25">
      <c r="A73" s="155">
        <f t="shared" si="52"/>
        <v>58</v>
      </c>
      <c r="B73" s="163" t="s">
        <v>243</v>
      </c>
      <c r="C73" s="163" t="s">
        <v>285</v>
      </c>
      <c r="D73" s="67" t="s">
        <v>62</v>
      </c>
      <c r="E73" s="67" t="s">
        <v>609</v>
      </c>
      <c r="F73" s="67" t="s">
        <v>157</v>
      </c>
      <c r="G73" s="67" t="s">
        <v>69</v>
      </c>
      <c r="H73" s="67">
        <v>5.24</v>
      </c>
      <c r="I73" s="67"/>
      <c r="J73" s="157">
        <v>17697</v>
      </c>
      <c r="K73" s="157">
        <f t="shared" si="32"/>
        <v>92732.28</v>
      </c>
      <c r="L73" s="157">
        <f t="shared" si="22"/>
        <v>0</v>
      </c>
      <c r="M73" s="164">
        <v>2</v>
      </c>
      <c r="N73" s="164"/>
      <c r="O73" s="157"/>
      <c r="P73" s="164">
        <f t="shared" si="23"/>
        <v>2</v>
      </c>
      <c r="Q73" s="165">
        <f t="shared" si="24"/>
        <v>0.1111111111111111</v>
      </c>
      <c r="R73" s="165">
        <f t="shared" si="46"/>
        <v>0</v>
      </c>
      <c r="S73" s="165">
        <f t="shared" si="46"/>
        <v>0</v>
      </c>
      <c r="T73" s="165">
        <f t="shared" si="26"/>
        <v>0.1111111111111111</v>
      </c>
      <c r="U73" s="157">
        <f t="shared" si="27"/>
        <v>10303.586666666666</v>
      </c>
      <c r="V73" s="157">
        <f t="shared" si="48"/>
        <v>0</v>
      </c>
      <c r="W73" s="157">
        <f t="shared" si="49"/>
        <v>0</v>
      </c>
      <c r="X73" s="157">
        <f t="shared" si="30"/>
        <v>10303.586666666666</v>
      </c>
      <c r="Y73" s="155">
        <f t="shared" si="33"/>
        <v>12879.483333333334</v>
      </c>
      <c r="Z73" s="157"/>
      <c r="AA73" s="157"/>
      <c r="AB73" s="155"/>
      <c r="AC73" s="155"/>
      <c r="AD73" s="155">
        <f t="shared" si="44"/>
        <v>0</v>
      </c>
      <c r="AE73" s="160"/>
      <c r="AF73" s="159"/>
      <c r="AG73" s="155">
        <f t="shared" si="42"/>
        <v>0</v>
      </c>
      <c r="AH73" s="160"/>
      <c r="AI73" s="155"/>
      <c r="AJ73" s="155">
        <f t="shared" si="45"/>
        <v>0</v>
      </c>
      <c r="AK73" s="160">
        <f t="shared" si="34"/>
        <v>0.1111111111111111</v>
      </c>
      <c r="AL73" s="157">
        <v>40</v>
      </c>
      <c r="AM73" s="155">
        <f t="shared" si="35"/>
        <v>786.5333333333333</v>
      </c>
      <c r="AN73" s="155">
        <f t="shared" si="41"/>
        <v>786.5333333333333</v>
      </c>
      <c r="AO73" s="155">
        <f t="shared" si="37"/>
        <v>12879.483333333334</v>
      </c>
      <c r="AP73" s="155">
        <f t="shared" si="53"/>
        <v>13666.016666666666</v>
      </c>
      <c r="AQ73" s="155">
        <f t="shared" si="38"/>
        <v>1287.9483333333335</v>
      </c>
      <c r="AR73" s="157">
        <f t="shared" si="39"/>
        <v>14953.965</v>
      </c>
      <c r="AS73" s="193"/>
    </row>
    <row r="74" spans="1:45" ht="33" x14ac:dyDescent="0.25">
      <c r="A74" s="155">
        <f t="shared" si="52"/>
        <v>59</v>
      </c>
      <c r="B74" s="163" t="s">
        <v>290</v>
      </c>
      <c r="C74" s="163" t="s">
        <v>291</v>
      </c>
      <c r="D74" s="67" t="s">
        <v>62</v>
      </c>
      <c r="E74" s="67" t="s">
        <v>600</v>
      </c>
      <c r="F74" s="67" t="s">
        <v>650</v>
      </c>
      <c r="G74" s="67" t="s">
        <v>64</v>
      </c>
      <c r="H74" s="67">
        <v>4.79</v>
      </c>
      <c r="I74" s="67"/>
      <c r="J74" s="157">
        <v>17697</v>
      </c>
      <c r="K74" s="157">
        <f t="shared" si="32"/>
        <v>84768.63</v>
      </c>
      <c r="L74" s="157">
        <f t="shared" si="22"/>
        <v>0</v>
      </c>
      <c r="M74" s="164">
        <v>3.5</v>
      </c>
      <c r="N74" s="164"/>
      <c r="O74" s="157"/>
      <c r="P74" s="164">
        <f t="shared" si="23"/>
        <v>3.5</v>
      </c>
      <c r="Q74" s="165">
        <f t="shared" si="24"/>
        <v>0.19444444444444445</v>
      </c>
      <c r="R74" s="165">
        <f t="shared" si="46"/>
        <v>0</v>
      </c>
      <c r="S74" s="165">
        <f t="shared" si="46"/>
        <v>0</v>
      </c>
      <c r="T74" s="165">
        <f t="shared" si="26"/>
        <v>0.19444444444444445</v>
      </c>
      <c r="U74" s="157">
        <f t="shared" si="27"/>
        <v>16482.789166666669</v>
      </c>
      <c r="V74" s="157">
        <f t="shared" si="48"/>
        <v>0</v>
      </c>
      <c r="W74" s="157">
        <f t="shared" si="49"/>
        <v>0</v>
      </c>
      <c r="X74" s="157">
        <f t="shared" si="30"/>
        <v>16482.789166666669</v>
      </c>
      <c r="Y74" s="155">
        <f t="shared" si="33"/>
        <v>20603.486458333336</v>
      </c>
      <c r="Z74" s="157"/>
      <c r="AA74" s="157"/>
      <c r="AB74" s="155"/>
      <c r="AC74" s="155"/>
      <c r="AD74" s="155">
        <f t="shared" si="44"/>
        <v>0</v>
      </c>
      <c r="AE74" s="160"/>
      <c r="AF74" s="159"/>
      <c r="AG74" s="155">
        <f t="shared" si="42"/>
        <v>0</v>
      </c>
      <c r="AH74" s="160"/>
      <c r="AI74" s="155"/>
      <c r="AJ74" s="155">
        <f t="shared" si="45"/>
        <v>0</v>
      </c>
      <c r="AK74" s="160">
        <f t="shared" si="34"/>
        <v>0.19444444444444445</v>
      </c>
      <c r="AL74" s="157">
        <v>40</v>
      </c>
      <c r="AM74" s="155">
        <f t="shared" si="35"/>
        <v>1376.4333333333334</v>
      </c>
      <c r="AN74" s="155">
        <f t="shared" si="41"/>
        <v>1376.4333333333334</v>
      </c>
      <c r="AO74" s="155">
        <f t="shared" si="37"/>
        <v>20603.486458333336</v>
      </c>
      <c r="AP74" s="155">
        <f t="shared" si="53"/>
        <v>21979.919791666671</v>
      </c>
      <c r="AQ74" s="155">
        <f t="shared" si="38"/>
        <v>2060.3486458333336</v>
      </c>
      <c r="AR74" s="157">
        <f t="shared" si="39"/>
        <v>24040.268437500003</v>
      </c>
      <c r="AS74" s="193"/>
    </row>
    <row r="75" spans="1:45" ht="33" x14ac:dyDescent="0.25">
      <c r="A75" s="155">
        <f t="shared" si="52"/>
        <v>60</v>
      </c>
      <c r="B75" s="163" t="s">
        <v>293</v>
      </c>
      <c r="C75" s="163" t="s">
        <v>294</v>
      </c>
      <c r="D75" s="67" t="s">
        <v>62</v>
      </c>
      <c r="E75" s="67" t="s">
        <v>610</v>
      </c>
      <c r="F75" s="114" t="s">
        <v>68</v>
      </c>
      <c r="G75" s="67" t="s">
        <v>69</v>
      </c>
      <c r="H75" s="67">
        <v>5.41</v>
      </c>
      <c r="I75" s="67"/>
      <c r="J75" s="157">
        <v>17697</v>
      </c>
      <c r="K75" s="157">
        <f t="shared" si="32"/>
        <v>95740.77</v>
      </c>
      <c r="L75" s="157">
        <f t="shared" si="22"/>
        <v>0</v>
      </c>
      <c r="M75" s="159">
        <v>22</v>
      </c>
      <c r="N75" s="164"/>
      <c r="O75" s="157"/>
      <c r="P75" s="164">
        <f t="shared" si="23"/>
        <v>22</v>
      </c>
      <c r="Q75" s="165">
        <f t="shared" si="24"/>
        <v>1.2222222222222223</v>
      </c>
      <c r="R75" s="165">
        <f t="shared" si="46"/>
        <v>0</v>
      </c>
      <c r="S75" s="165">
        <f t="shared" si="46"/>
        <v>0</v>
      </c>
      <c r="T75" s="165">
        <f t="shared" si="26"/>
        <v>1.2222222222222223</v>
      </c>
      <c r="U75" s="157">
        <f t="shared" si="27"/>
        <v>117016.49666666667</v>
      </c>
      <c r="V75" s="157">
        <f t="shared" si="48"/>
        <v>0</v>
      </c>
      <c r="W75" s="157">
        <f t="shared" si="49"/>
        <v>0</v>
      </c>
      <c r="X75" s="157">
        <f t="shared" si="30"/>
        <v>117016.49666666667</v>
      </c>
      <c r="Y75" s="155">
        <f t="shared" si="33"/>
        <v>146270.62083333335</v>
      </c>
      <c r="Z75" s="157"/>
      <c r="AA75" s="155">
        <f t="shared" ref="AA75" si="54">Y75*0.3</f>
        <v>43881.186250000006</v>
      </c>
      <c r="AB75" s="155">
        <v>2</v>
      </c>
      <c r="AC75" s="155">
        <v>40</v>
      </c>
      <c r="AD75" s="155">
        <f t="shared" si="44"/>
        <v>786.5333333333333</v>
      </c>
      <c r="AE75" s="155">
        <v>4</v>
      </c>
      <c r="AF75" s="159">
        <v>20</v>
      </c>
      <c r="AG75" s="155">
        <f t="shared" si="42"/>
        <v>786.5333333333333</v>
      </c>
      <c r="AH75" s="160">
        <v>1</v>
      </c>
      <c r="AI75" s="155">
        <v>30</v>
      </c>
      <c r="AJ75" s="155">
        <f t="shared" si="45"/>
        <v>5309.0999999999995</v>
      </c>
      <c r="AK75" s="160">
        <f t="shared" si="34"/>
        <v>1.2222222222222223</v>
      </c>
      <c r="AL75" s="157"/>
      <c r="AM75" s="155">
        <f t="shared" si="35"/>
        <v>0</v>
      </c>
      <c r="AN75" s="155">
        <f t="shared" si="41"/>
        <v>50763.35291666667</v>
      </c>
      <c r="AO75" s="155">
        <f t="shared" si="37"/>
        <v>146270.62083333335</v>
      </c>
      <c r="AP75" s="155">
        <f t="shared" si="53"/>
        <v>197033.97375</v>
      </c>
      <c r="AQ75" s="155">
        <f t="shared" si="38"/>
        <v>14627.062083333336</v>
      </c>
      <c r="AR75" s="157">
        <f t="shared" si="39"/>
        <v>211661.03583333333</v>
      </c>
      <c r="AS75" s="193"/>
    </row>
    <row r="76" spans="1:45" ht="49.5" x14ac:dyDescent="0.25">
      <c r="A76" s="155">
        <f t="shared" si="52"/>
        <v>61</v>
      </c>
      <c r="B76" s="158" t="s">
        <v>689</v>
      </c>
      <c r="C76" s="158" t="s">
        <v>690</v>
      </c>
      <c r="D76" s="67" t="s">
        <v>62</v>
      </c>
      <c r="E76" s="67" t="s">
        <v>691</v>
      </c>
      <c r="F76" s="67" t="s">
        <v>110</v>
      </c>
      <c r="G76" s="67" t="s">
        <v>92</v>
      </c>
      <c r="H76" s="67">
        <v>4.2699999999999996</v>
      </c>
      <c r="I76" s="67"/>
      <c r="J76" s="157">
        <v>17697</v>
      </c>
      <c r="K76" s="157">
        <f t="shared" si="32"/>
        <v>75566.189999999988</v>
      </c>
      <c r="L76" s="157">
        <f t="shared" si="22"/>
        <v>0</v>
      </c>
      <c r="M76" s="159">
        <v>14</v>
      </c>
      <c r="N76" s="164"/>
      <c r="O76" s="157"/>
      <c r="P76" s="164">
        <f t="shared" si="23"/>
        <v>14</v>
      </c>
      <c r="Q76" s="165">
        <f t="shared" si="24"/>
        <v>0.77777777777777779</v>
      </c>
      <c r="R76" s="165">
        <f t="shared" si="46"/>
        <v>0</v>
      </c>
      <c r="S76" s="165">
        <f t="shared" si="46"/>
        <v>0</v>
      </c>
      <c r="T76" s="165">
        <f t="shared" si="26"/>
        <v>0.77777777777777779</v>
      </c>
      <c r="U76" s="157">
        <f t="shared" si="27"/>
        <v>58773.703333333324</v>
      </c>
      <c r="V76" s="157">
        <f t="shared" si="48"/>
        <v>0</v>
      </c>
      <c r="W76" s="157">
        <f t="shared" si="49"/>
        <v>0</v>
      </c>
      <c r="X76" s="157">
        <f t="shared" si="30"/>
        <v>58773.703333333324</v>
      </c>
      <c r="Y76" s="155">
        <f t="shared" si="33"/>
        <v>73467.129166666651</v>
      </c>
      <c r="Z76" s="157"/>
      <c r="AA76" s="157"/>
      <c r="AB76" s="155"/>
      <c r="AC76" s="155"/>
      <c r="AD76" s="155">
        <f t="shared" si="44"/>
        <v>0</v>
      </c>
      <c r="AE76" s="160"/>
      <c r="AF76" s="159"/>
      <c r="AG76" s="155">
        <f t="shared" si="42"/>
        <v>0</v>
      </c>
      <c r="AH76" s="160"/>
      <c r="AI76" s="155"/>
      <c r="AJ76" s="155">
        <f t="shared" si="45"/>
        <v>0</v>
      </c>
      <c r="AK76" s="160">
        <f t="shared" si="34"/>
        <v>0.77777777777777779</v>
      </c>
      <c r="AL76" s="157">
        <v>40</v>
      </c>
      <c r="AM76" s="155">
        <f t="shared" si="35"/>
        <v>5505.7333333333336</v>
      </c>
      <c r="AN76" s="155">
        <f t="shared" si="41"/>
        <v>5505.7333333333336</v>
      </c>
      <c r="AO76" s="155">
        <f t="shared" si="37"/>
        <v>73467.129166666651</v>
      </c>
      <c r="AP76" s="155">
        <f t="shared" si="53"/>
        <v>78972.862499999988</v>
      </c>
      <c r="AQ76" s="155">
        <f t="shared" si="38"/>
        <v>7346.7129166666655</v>
      </c>
      <c r="AR76" s="157">
        <f t="shared" si="39"/>
        <v>86319.575416666659</v>
      </c>
      <c r="AS76" s="193"/>
    </row>
    <row r="77" spans="1:45" ht="66.75" customHeight="1" x14ac:dyDescent="0.25">
      <c r="A77" s="155">
        <f t="shared" si="52"/>
        <v>62</v>
      </c>
      <c r="B77" s="163" t="s">
        <v>298</v>
      </c>
      <c r="C77" s="163" t="s">
        <v>299</v>
      </c>
      <c r="D77" s="67" t="s">
        <v>62</v>
      </c>
      <c r="E77" s="67" t="s">
        <v>612</v>
      </c>
      <c r="F77" s="67" t="s">
        <v>639</v>
      </c>
      <c r="G77" s="67" t="s">
        <v>64</v>
      </c>
      <c r="H77" s="67">
        <v>5.03</v>
      </c>
      <c r="I77" s="67"/>
      <c r="J77" s="157">
        <v>17697</v>
      </c>
      <c r="K77" s="157">
        <f t="shared" si="32"/>
        <v>89015.91</v>
      </c>
      <c r="L77" s="157"/>
      <c r="M77" s="164">
        <v>15</v>
      </c>
      <c r="N77" s="164"/>
      <c r="O77" s="157"/>
      <c r="P77" s="164">
        <f t="shared" si="23"/>
        <v>15</v>
      </c>
      <c r="Q77" s="165">
        <f t="shared" si="24"/>
        <v>0.83333333333333337</v>
      </c>
      <c r="R77" s="165"/>
      <c r="S77" s="165"/>
      <c r="T77" s="165">
        <f t="shared" si="26"/>
        <v>0.83333333333333337</v>
      </c>
      <c r="U77" s="157">
        <f t="shared" si="27"/>
        <v>74179.925000000003</v>
      </c>
      <c r="V77" s="157"/>
      <c r="W77" s="157"/>
      <c r="X77" s="157">
        <f t="shared" si="30"/>
        <v>74179.925000000003</v>
      </c>
      <c r="Y77" s="155">
        <f t="shared" si="33"/>
        <v>92724.90625</v>
      </c>
      <c r="Z77" s="157"/>
      <c r="AA77" s="155"/>
      <c r="AB77" s="155"/>
      <c r="AC77" s="155"/>
      <c r="AD77" s="155">
        <f t="shared" si="44"/>
        <v>0</v>
      </c>
      <c r="AE77" s="160"/>
      <c r="AF77" s="159"/>
      <c r="AG77" s="155">
        <f t="shared" si="42"/>
        <v>0</v>
      </c>
      <c r="AH77" s="160"/>
      <c r="AI77" s="155"/>
      <c r="AJ77" s="155">
        <f t="shared" si="45"/>
        <v>0</v>
      </c>
      <c r="AK77" s="160">
        <f t="shared" si="34"/>
        <v>0.83333333333333337</v>
      </c>
      <c r="AL77" s="157">
        <v>40</v>
      </c>
      <c r="AM77" s="155">
        <f t="shared" si="35"/>
        <v>5899</v>
      </c>
      <c r="AN77" s="155">
        <f t="shared" si="41"/>
        <v>5899</v>
      </c>
      <c r="AO77" s="155">
        <f t="shared" si="37"/>
        <v>92724.90625</v>
      </c>
      <c r="AP77" s="155">
        <f t="shared" si="53"/>
        <v>98623.90625</v>
      </c>
      <c r="AQ77" s="155">
        <f t="shared" si="38"/>
        <v>9272.4906250000004</v>
      </c>
      <c r="AR77" s="157">
        <f t="shared" si="39"/>
        <v>107896.39687500001</v>
      </c>
      <c r="AS77" s="193"/>
    </row>
    <row r="78" spans="1:45" ht="49.5" x14ac:dyDescent="0.25">
      <c r="A78" s="155">
        <f t="shared" si="52"/>
        <v>63</v>
      </c>
      <c r="B78" s="163" t="s">
        <v>301</v>
      </c>
      <c r="C78" s="163" t="s">
        <v>302</v>
      </c>
      <c r="D78" s="67" t="s">
        <v>62</v>
      </c>
      <c r="E78" s="67" t="s">
        <v>613</v>
      </c>
      <c r="F78" s="67" t="s">
        <v>157</v>
      </c>
      <c r="G78" s="67" t="s">
        <v>69</v>
      </c>
      <c r="H78" s="67">
        <v>5.41</v>
      </c>
      <c r="I78" s="67"/>
      <c r="J78" s="157">
        <v>17697</v>
      </c>
      <c r="K78" s="157">
        <f t="shared" si="32"/>
        <v>95740.77</v>
      </c>
      <c r="L78" s="157">
        <f t="shared" si="22"/>
        <v>0</v>
      </c>
      <c r="M78" s="164">
        <v>16</v>
      </c>
      <c r="N78" s="164"/>
      <c r="O78" s="157"/>
      <c r="P78" s="164">
        <f t="shared" si="23"/>
        <v>16</v>
      </c>
      <c r="Q78" s="165">
        <f t="shared" si="24"/>
        <v>0.88888888888888884</v>
      </c>
      <c r="R78" s="165">
        <f t="shared" si="46"/>
        <v>0</v>
      </c>
      <c r="S78" s="165">
        <f t="shared" si="46"/>
        <v>0</v>
      </c>
      <c r="T78" s="165">
        <f t="shared" si="26"/>
        <v>0.88888888888888884</v>
      </c>
      <c r="U78" s="157">
        <f t="shared" si="27"/>
        <v>85102.906666666677</v>
      </c>
      <c r="V78" s="157">
        <f t="shared" ref="V78:V122" si="55">L78/24*N78</f>
        <v>0</v>
      </c>
      <c r="W78" s="157">
        <f t="shared" ref="W78:W122" si="56">L78/24*O78</f>
        <v>0</v>
      </c>
      <c r="X78" s="157">
        <f t="shared" si="30"/>
        <v>85102.906666666677</v>
      </c>
      <c r="Y78" s="155">
        <f t="shared" si="33"/>
        <v>106378.63333333335</v>
      </c>
      <c r="Z78" s="157"/>
      <c r="AA78" s="157"/>
      <c r="AB78" s="155"/>
      <c r="AC78" s="155"/>
      <c r="AD78" s="155">
        <f t="shared" si="44"/>
        <v>0</v>
      </c>
      <c r="AE78" s="160"/>
      <c r="AF78" s="159"/>
      <c r="AG78" s="155">
        <f t="shared" si="42"/>
        <v>0</v>
      </c>
      <c r="AH78" s="160"/>
      <c r="AI78" s="155"/>
      <c r="AJ78" s="155">
        <f t="shared" si="45"/>
        <v>0</v>
      </c>
      <c r="AK78" s="160">
        <f t="shared" si="34"/>
        <v>0.88888888888888884</v>
      </c>
      <c r="AL78" s="157">
        <v>40</v>
      </c>
      <c r="AM78" s="155">
        <f t="shared" si="35"/>
        <v>6292.2666666666664</v>
      </c>
      <c r="AN78" s="155">
        <f t="shared" si="41"/>
        <v>6292.2666666666664</v>
      </c>
      <c r="AO78" s="155">
        <f t="shared" si="37"/>
        <v>106378.63333333335</v>
      </c>
      <c r="AP78" s="155">
        <f t="shared" si="53"/>
        <v>112670.90000000001</v>
      </c>
      <c r="AQ78" s="155">
        <f t="shared" si="38"/>
        <v>10637.863333333335</v>
      </c>
      <c r="AR78" s="157">
        <f t="shared" si="39"/>
        <v>123308.76333333334</v>
      </c>
      <c r="AS78" s="193"/>
    </row>
    <row r="79" spans="1:45" ht="49.5" x14ac:dyDescent="0.25">
      <c r="A79" s="155">
        <f t="shared" si="52"/>
        <v>64</v>
      </c>
      <c r="B79" s="163" t="s">
        <v>304</v>
      </c>
      <c r="C79" s="163" t="s">
        <v>305</v>
      </c>
      <c r="D79" s="67" t="s">
        <v>306</v>
      </c>
      <c r="E79" s="67" t="s">
        <v>585</v>
      </c>
      <c r="F79" s="67" t="s">
        <v>651</v>
      </c>
      <c r="G79" s="67" t="s">
        <v>555</v>
      </c>
      <c r="H79" s="67"/>
      <c r="I79" s="67">
        <v>4.22</v>
      </c>
      <c r="J79" s="157">
        <v>17697</v>
      </c>
      <c r="K79" s="157">
        <f t="shared" si="32"/>
        <v>0</v>
      </c>
      <c r="L79" s="157">
        <f t="shared" si="22"/>
        <v>74681.34</v>
      </c>
      <c r="M79" s="164"/>
      <c r="N79" s="164">
        <v>29</v>
      </c>
      <c r="O79" s="157">
        <v>0</v>
      </c>
      <c r="P79" s="164">
        <f t="shared" si="23"/>
        <v>29</v>
      </c>
      <c r="Q79" s="165">
        <f t="shared" si="24"/>
        <v>0</v>
      </c>
      <c r="R79" s="165">
        <f t="shared" si="46"/>
        <v>1.2083333333333333</v>
      </c>
      <c r="S79" s="165">
        <f t="shared" si="46"/>
        <v>0</v>
      </c>
      <c r="T79" s="165">
        <f t="shared" si="26"/>
        <v>1.2083333333333333</v>
      </c>
      <c r="U79" s="157">
        <f t="shared" si="27"/>
        <v>0</v>
      </c>
      <c r="V79" s="157">
        <f t="shared" si="55"/>
        <v>90239.952499999999</v>
      </c>
      <c r="W79" s="157">
        <f t="shared" si="56"/>
        <v>0</v>
      </c>
      <c r="X79" s="157">
        <f t="shared" si="30"/>
        <v>90239.952499999999</v>
      </c>
      <c r="Y79" s="155">
        <f t="shared" si="33"/>
        <v>112799.940625</v>
      </c>
      <c r="Z79" s="157"/>
      <c r="AA79" s="157"/>
      <c r="AB79" s="155"/>
      <c r="AC79" s="155"/>
      <c r="AD79" s="155">
        <f t="shared" si="44"/>
        <v>0</v>
      </c>
      <c r="AE79" s="160"/>
      <c r="AF79" s="159"/>
      <c r="AG79" s="155">
        <f t="shared" si="42"/>
        <v>0</v>
      </c>
      <c r="AH79" s="160"/>
      <c r="AI79" s="155"/>
      <c r="AJ79" s="155">
        <f t="shared" si="45"/>
        <v>0</v>
      </c>
      <c r="AK79" s="160">
        <f t="shared" si="34"/>
        <v>1.2083333333333333</v>
      </c>
      <c r="AL79" s="157">
        <v>40</v>
      </c>
      <c r="AM79" s="155">
        <f t="shared" si="35"/>
        <v>8553.5499999999993</v>
      </c>
      <c r="AN79" s="155">
        <f t="shared" si="41"/>
        <v>8553.5499999999993</v>
      </c>
      <c r="AO79" s="155">
        <f t="shared" si="37"/>
        <v>112799.940625</v>
      </c>
      <c r="AP79" s="155">
        <f t="shared" si="53"/>
        <v>121353.49062500001</v>
      </c>
      <c r="AQ79" s="155">
        <f t="shared" si="38"/>
        <v>11279.994062500002</v>
      </c>
      <c r="AR79" s="157">
        <f t="shared" si="39"/>
        <v>132633.48468749999</v>
      </c>
      <c r="AS79" s="193"/>
    </row>
    <row r="80" spans="1:45" ht="49.5" x14ac:dyDescent="0.25">
      <c r="A80" s="155">
        <f t="shared" si="52"/>
        <v>65</v>
      </c>
      <c r="B80" s="163" t="s">
        <v>309</v>
      </c>
      <c r="C80" s="163" t="s">
        <v>310</v>
      </c>
      <c r="D80" s="67" t="s">
        <v>62</v>
      </c>
      <c r="E80" s="67" t="s">
        <v>601</v>
      </c>
      <c r="F80" s="67" t="s">
        <v>311</v>
      </c>
      <c r="G80" s="67" t="s">
        <v>64</v>
      </c>
      <c r="H80" s="67">
        <v>4.95</v>
      </c>
      <c r="I80" s="67"/>
      <c r="J80" s="157">
        <v>17697</v>
      </c>
      <c r="K80" s="157">
        <f t="shared" si="32"/>
        <v>87600.150000000009</v>
      </c>
      <c r="L80" s="157">
        <f t="shared" ref="L80:L122" si="57">J80*I80</f>
        <v>0</v>
      </c>
      <c r="M80" s="164">
        <v>27</v>
      </c>
      <c r="N80" s="164"/>
      <c r="O80" s="157"/>
      <c r="P80" s="164">
        <f t="shared" ref="P80:P119" si="58">M80+N80+O80</f>
        <v>27</v>
      </c>
      <c r="Q80" s="165">
        <f t="shared" ref="Q80:Q122" si="59">M80/18</f>
        <v>1.5</v>
      </c>
      <c r="R80" s="165">
        <f t="shared" si="46"/>
        <v>0</v>
      </c>
      <c r="S80" s="165">
        <f t="shared" si="46"/>
        <v>0</v>
      </c>
      <c r="T80" s="165">
        <f t="shared" ref="T80:T122" si="60">Q80+R80+S80</f>
        <v>1.5</v>
      </c>
      <c r="U80" s="157">
        <f t="shared" ref="U80:U122" si="61">K80/18*M80</f>
        <v>131400.22500000001</v>
      </c>
      <c r="V80" s="157">
        <f t="shared" si="55"/>
        <v>0</v>
      </c>
      <c r="W80" s="157">
        <f t="shared" si="56"/>
        <v>0</v>
      </c>
      <c r="X80" s="157">
        <f t="shared" ref="X80:X121" si="62">U80+V80+W80</f>
        <v>131400.22500000001</v>
      </c>
      <c r="Y80" s="155">
        <f t="shared" si="33"/>
        <v>164250.28125</v>
      </c>
      <c r="Z80" s="157"/>
      <c r="AA80" s="157"/>
      <c r="AB80" s="155"/>
      <c r="AC80" s="155"/>
      <c r="AD80" s="155">
        <f t="shared" si="44"/>
        <v>0</v>
      </c>
      <c r="AE80" s="160"/>
      <c r="AF80" s="159"/>
      <c r="AG80" s="155">
        <f t="shared" si="42"/>
        <v>0</v>
      </c>
      <c r="AH80" s="160"/>
      <c r="AI80" s="155"/>
      <c r="AJ80" s="155">
        <f t="shared" si="45"/>
        <v>0</v>
      </c>
      <c r="AK80" s="160">
        <f t="shared" si="34"/>
        <v>1.5</v>
      </c>
      <c r="AL80" s="157">
        <v>40</v>
      </c>
      <c r="AM80" s="155">
        <f t="shared" si="35"/>
        <v>10618.2</v>
      </c>
      <c r="AN80" s="155">
        <f t="shared" si="41"/>
        <v>10618.2</v>
      </c>
      <c r="AO80" s="155">
        <f t="shared" si="37"/>
        <v>164250.28125</v>
      </c>
      <c r="AP80" s="155">
        <f t="shared" si="53"/>
        <v>174868.48125000001</v>
      </c>
      <c r="AQ80" s="155">
        <f t="shared" si="38"/>
        <v>16425.028125000001</v>
      </c>
      <c r="AR80" s="157">
        <f t="shared" si="39"/>
        <v>191293.50937500002</v>
      </c>
      <c r="AS80" s="193"/>
    </row>
    <row r="81" spans="1:45" ht="33" x14ac:dyDescent="0.25">
      <c r="A81" s="155">
        <f t="shared" si="52"/>
        <v>66</v>
      </c>
      <c r="B81" s="163" t="s">
        <v>313</v>
      </c>
      <c r="C81" s="163" t="s">
        <v>314</v>
      </c>
      <c r="D81" s="67" t="s">
        <v>62</v>
      </c>
      <c r="E81" s="114" t="s">
        <v>709</v>
      </c>
      <c r="F81" s="67" t="s">
        <v>315</v>
      </c>
      <c r="G81" s="67" t="s">
        <v>568</v>
      </c>
      <c r="H81" s="67"/>
      <c r="I81" s="67">
        <v>4.62</v>
      </c>
      <c r="J81" s="157">
        <v>17697</v>
      </c>
      <c r="K81" s="157">
        <f t="shared" ref="K81:K122" si="63">H81*J81</f>
        <v>0</v>
      </c>
      <c r="L81" s="157">
        <f t="shared" si="57"/>
        <v>81760.14</v>
      </c>
      <c r="M81" s="164"/>
      <c r="N81" s="164">
        <v>7</v>
      </c>
      <c r="O81" s="157"/>
      <c r="P81" s="164">
        <f t="shared" si="58"/>
        <v>7</v>
      </c>
      <c r="Q81" s="165">
        <f t="shared" si="59"/>
        <v>0</v>
      </c>
      <c r="R81" s="165">
        <f t="shared" si="46"/>
        <v>0.29166666666666669</v>
      </c>
      <c r="S81" s="165">
        <f t="shared" si="46"/>
        <v>0</v>
      </c>
      <c r="T81" s="165">
        <f t="shared" si="60"/>
        <v>0.29166666666666669</v>
      </c>
      <c r="U81" s="157">
        <f t="shared" si="61"/>
        <v>0</v>
      </c>
      <c r="V81" s="157">
        <f t="shared" si="55"/>
        <v>23846.7075</v>
      </c>
      <c r="W81" s="157">
        <f t="shared" si="56"/>
        <v>0</v>
      </c>
      <c r="X81" s="157">
        <f t="shared" si="62"/>
        <v>23846.7075</v>
      </c>
      <c r="Y81" s="155">
        <f t="shared" ref="Y81:Y122" si="64">X81*1.25</f>
        <v>29808.384375000001</v>
      </c>
      <c r="Z81" s="157"/>
      <c r="AA81" s="157"/>
      <c r="AB81" s="155"/>
      <c r="AC81" s="155"/>
      <c r="AD81" s="155">
        <f t="shared" si="44"/>
        <v>0</v>
      </c>
      <c r="AE81" s="160"/>
      <c r="AF81" s="159"/>
      <c r="AG81" s="155">
        <f t="shared" si="42"/>
        <v>0</v>
      </c>
      <c r="AH81" s="160"/>
      <c r="AI81" s="155"/>
      <c r="AJ81" s="155">
        <f t="shared" si="45"/>
        <v>0</v>
      </c>
      <c r="AK81" s="160">
        <f t="shared" ref="AK81:AK122" si="65">Q81+R81</f>
        <v>0.29166666666666669</v>
      </c>
      <c r="AL81" s="157">
        <v>40</v>
      </c>
      <c r="AM81" s="155">
        <f t="shared" ref="AM81:AM122" si="66">17697*AL81*AK81/100</f>
        <v>2064.65</v>
      </c>
      <c r="AN81" s="155">
        <f t="shared" si="41"/>
        <v>2064.65</v>
      </c>
      <c r="AO81" s="155">
        <f t="shared" ref="AO81:AO122" si="67">Y81</f>
        <v>29808.384375000001</v>
      </c>
      <c r="AP81" s="155">
        <f t="shared" si="53"/>
        <v>31873.034375000003</v>
      </c>
      <c r="AQ81" s="155">
        <f t="shared" ref="AQ81:AQ117" si="68">AO81*10%</f>
        <v>2980.8384375000005</v>
      </c>
      <c r="AR81" s="157">
        <f t="shared" ref="AR81:AR122" si="69">AP81+AQ81</f>
        <v>34853.872812500005</v>
      </c>
      <c r="AS81" s="193"/>
    </row>
    <row r="82" spans="1:45" ht="49.5" x14ac:dyDescent="0.25">
      <c r="A82" s="155">
        <f t="shared" si="52"/>
        <v>67</v>
      </c>
      <c r="B82" s="158" t="s">
        <v>317</v>
      </c>
      <c r="C82" s="163" t="s">
        <v>318</v>
      </c>
      <c r="D82" s="67" t="s">
        <v>62</v>
      </c>
      <c r="E82" s="67" t="s">
        <v>614</v>
      </c>
      <c r="F82" s="67" t="s">
        <v>76</v>
      </c>
      <c r="G82" s="67" t="s">
        <v>77</v>
      </c>
      <c r="H82" s="67">
        <v>4.8099999999999996</v>
      </c>
      <c r="I82" s="67"/>
      <c r="J82" s="157">
        <v>17697</v>
      </c>
      <c r="K82" s="157">
        <f t="shared" si="63"/>
        <v>85122.569999999992</v>
      </c>
      <c r="L82" s="157">
        <f t="shared" si="57"/>
        <v>0</v>
      </c>
      <c r="M82" s="159">
        <v>25</v>
      </c>
      <c r="N82" s="159"/>
      <c r="O82" s="157"/>
      <c r="P82" s="164">
        <f t="shared" si="58"/>
        <v>25</v>
      </c>
      <c r="Q82" s="165">
        <f t="shared" si="59"/>
        <v>1.3888888888888888</v>
      </c>
      <c r="R82" s="165">
        <f t="shared" si="46"/>
        <v>0</v>
      </c>
      <c r="S82" s="165">
        <f t="shared" si="46"/>
        <v>0</v>
      </c>
      <c r="T82" s="165">
        <f t="shared" si="60"/>
        <v>1.3888888888888888</v>
      </c>
      <c r="U82" s="157">
        <f t="shared" si="61"/>
        <v>118225.79166666664</v>
      </c>
      <c r="V82" s="157">
        <f t="shared" si="55"/>
        <v>0</v>
      </c>
      <c r="W82" s="157">
        <f t="shared" si="56"/>
        <v>0</v>
      </c>
      <c r="X82" s="157">
        <f t="shared" si="62"/>
        <v>118225.79166666664</v>
      </c>
      <c r="Y82" s="155">
        <f t="shared" si="64"/>
        <v>147782.23958333331</v>
      </c>
      <c r="Z82" s="157"/>
      <c r="AA82" s="157"/>
      <c r="AB82" s="155"/>
      <c r="AC82" s="155"/>
      <c r="AD82" s="155">
        <f t="shared" si="44"/>
        <v>0</v>
      </c>
      <c r="AE82" s="160"/>
      <c r="AF82" s="159"/>
      <c r="AG82" s="155">
        <f t="shared" si="42"/>
        <v>0</v>
      </c>
      <c r="AH82" s="160"/>
      <c r="AI82" s="155"/>
      <c r="AJ82" s="155">
        <f t="shared" si="45"/>
        <v>0</v>
      </c>
      <c r="AK82" s="160">
        <f t="shared" si="65"/>
        <v>1.3888888888888888</v>
      </c>
      <c r="AL82" s="157">
        <v>40</v>
      </c>
      <c r="AM82" s="155">
        <f t="shared" si="66"/>
        <v>9831.6666666666661</v>
      </c>
      <c r="AN82" s="155">
        <f t="shared" si="41"/>
        <v>9831.6666666666661</v>
      </c>
      <c r="AO82" s="155">
        <f t="shared" si="67"/>
        <v>147782.23958333331</v>
      </c>
      <c r="AP82" s="155">
        <f t="shared" si="53"/>
        <v>157613.90624999997</v>
      </c>
      <c r="AQ82" s="155">
        <f t="shared" si="68"/>
        <v>14778.223958333332</v>
      </c>
      <c r="AR82" s="157">
        <f t="shared" si="69"/>
        <v>172392.13020833331</v>
      </c>
      <c r="AS82" s="193"/>
    </row>
    <row r="83" spans="1:45" ht="66" x14ac:dyDescent="0.25">
      <c r="A83" s="155">
        <f t="shared" si="52"/>
        <v>68</v>
      </c>
      <c r="B83" s="163" t="s">
        <v>320</v>
      </c>
      <c r="C83" s="163" t="s">
        <v>321</v>
      </c>
      <c r="D83" s="67" t="s">
        <v>62</v>
      </c>
      <c r="E83" s="114" t="s">
        <v>615</v>
      </c>
      <c r="F83" s="67" t="s">
        <v>652</v>
      </c>
      <c r="G83" s="67" t="s">
        <v>77</v>
      </c>
      <c r="H83" s="67">
        <v>4.74</v>
      </c>
      <c r="I83" s="67"/>
      <c r="J83" s="157">
        <v>17697</v>
      </c>
      <c r="K83" s="157">
        <f t="shared" si="63"/>
        <v>83883.78</v>
      </c>
      <c r="L83" s="157">
        <f t="shared" si="57"/>
        <v>0</v>
      </c>
      <c r="M83" s="164">
        <v>5</v>
      </c>
      <c r="N83" s="164"/>
      <c r="O83" s="157"/>
      <c r="P83" s="164">
        <f t="shared" si="58"/>
        <v>5</v>
      </c>
      <c r="Q83" s="165">
        <f t="shared" si="59"/>
        <v>0.27777777777777779</v>
      </c>
      <c r="R83" s="165">
        <f t="shared" si="46"/>
        <v>0</v>
      </c>
      <c r="S83" s="165">
        <f t="shared" si="46"/>
        <v>0</v>
      </c>
      <c r="T83" s="165">
        <f t="shared" si="60"/>
        <v>0.27777777777777779</v>
      </c>
      <c r="U83" s="157">
        <f t="shared" si="61"/>
        <v>23301.05</v>
      </c>
      <c r="V83" s="157">
        <f t="shared" si="55"/>
        <v>0</v>
      </c>
      <c r="W83" s="157">
        <f t="shared" si="56"/>
        <v>0</v>
      </c>
      <c r="X83" s="157">
        <f t="shared" si="62"/>
        <v>23301.05</v>
      </c>
      <c r="Y83" s="155">
        <f t="shared" si="64"/>
        <v>29126.3125</v>
      </c>
      <c r="Z83" s="157"/>
      <c r="AA83" s="157"/>
      <c r="AB83" s="155"/>
      <c r="AC83" s="155"/>
      <c r="AD83" s="155">
        <f t="shared" si="44"/>
        <v>0</v>
      </c>
      <c r="AE83" s="160"/>
      <c r="AF83" s="159"/>
      <c r="AG83" s="155">
        <f t="shared" si="42"/>
        <v>0</v>
      </c>
      <c r="AH83" s="160"/>
      <c r="AI83" s="155"/>
      <c r="AJ83" s="155">
        <f t="shared" si="45"/>
        <v>0</v>
      </c>
      <c r="AK83" s="160">
        <f t="shared" si="65"/>
        <v>0.27777777777777779</v>
      </c>
      <c r="AL83" s="157">
        <v>40</v>
      </c>
      <c r="AM83" s="155">
        <f t="shared" si="66"/>
        <v>1966.3333333333335</v>
      </c>
      <c r="AN83" s="155">
        <f t="shared" si="41"/>
        <v>1966.3333333333335</v>
      </c>
      <c r="AO83" s="155">
        <f t="shared" si="67"/>
        <v>29126.3125</v>
      </c>
      <c r="AP83" s="155">
        <f t="shared" si="53"/>
        <v>31092.645833333332</v>
      </c>
      <c r="AQ83" s="155">
        <f t="shared" si="68"/>
        <v>2912.6312500000004</v>
      </c>
      <c r="AR83" s="157">
        <f t="shared" si="69"/>
        <v>34005.277083333334</v>
      </c>
      <c r="AS83" s="193"/>
    </row>
    <row r="84" spans="1:45" ht="33" x14ac:dyDescent="0.25">
      <c r="A84" s="155">
        <f t="shared" si="52"/>
        <v>69</v>
      </c>
      <c r="B84" s="163" t="s">
        <v>323</v>
      </c>
      <c r="C84" s="163" t="s">
        <v>324</v>
      </c>
      <c r="D84" s="67" t="s">
        <v>62</v>
      </c>
      <c r="E84" s="67" t="s">
        <v>500</v>
      </c>
      <c r="F84" s="67" t="s">
        <v>653</v>
      </c>
      <c r="G84" s="67" t="s">
        <v>69</v>
      </c>
      <c r="H84" s="67">
        <v>5.16</v>
      </c>
      <c r="I84" s="67"/>
      <c r="J84" s="157">
        <v>17697</v>
      </c>
      <c r="K84" s="157">
        <f t="shared" si="63"/>
        <v>91316.52</v>
      </c>
      <c r="L84" s="157">
        <f t="shared" si="57"/>
        <v>0</v>
      </c>
      <c r="M84" s="164">
        <v>13</v>
      </c>
      <c r="N84" s="164"/>
      <c r="O84" s="157"/>
      <c r="P84" s="164">
        <f t="shared" si="58"/>
        <v>13</v>
      </c>
      <c r="Q84" s="165">
        <f t="shared" si="59"/>
        <v>0.72222222222222221</v>
      </c>
      <c r="R84" s="165"/>
      <c r="S84" s="165"/>
      <c r="T84" s="165">
        <f t="shared" si="60"/>
        <v>0.72222222222222221</v>
      </c>
      <c r="U84" s="157">
        <f t="shared" si="61"/>
        <v>65950.820000000007</v>
      </c>
      <c r="V84" s="157">
        <f t="shared" si="55"/>
        <v>0</v>
      </c>
      <c r="W84" s="157">
        <f t="shared" si="56"/>
        <v>0</v>
      </c>
      <c r="X84" s="157">
        <f t="shared" si="62"/>
        <v>65950.820000000007</v>
      </c>
      <c r="Y84" s="155">
        <f t="shared" si="64"/>
        <v>82438.525000000009</v>
      </c>
      <c r="Z84" s="157"/>
      <c r="AA84" s="157"/>
      <c r="AB84" s="155"/>
      <c r="AC84" s="155"/>
      <c r="AD84" s="155">
        <f t="shared" si="44"/>
        <v>0</v>
      </c>
      <c r="AE84" s="160"/>
      <c r="AF84" s="159"/>
      <c r="AG84" s="155">
        <f t="shared" si="42"/>
        <v>0</v>
      </c>
      <c r="AH84" s="160"/>
      <c r="AI84" s="155"/>
      <c r="AJ84" s="155">
        <f t="shared" si="45"/>
        <v>0</v>
      </c>
      <c r="AK84" s="160">
        <f t="shared" si="65"/>
        <v>0.72222222222222221</v>
      </c>
      <c r="AL84" s="157">
        <v>40</v>
      </c>
      <c r="AM84" s="155">
        <f t="shared" si="66"/>
        <v>5112.4666666666672</v>
      </c>
      <c r="AN84" s="155">
        <f t="shared" si="41"/>
        <v>5112.4666666666672</v>
      </c>
      <c r="AO84" s="155">
        <f t="shared" si="67"/>
        <v>82438.525000000009</v>
      </c>
      <c r="AP84" s="155">
        <f t="shared" si="53"/>
        <v>87550.991666666669</v>
      </c>
      <c r="AQ84" s="155">
        <f>AO84*10%</f>
        <v>8243.8525000000009</v>
      </c>
      <c r="AR84" s="157">
        <f t="shared" si="69"/>
        <v>95794.844166666677</v>
      </c>
      <c r="AS84" s="193"/>
    </row>
    <row r="85" spans="1:45" ht="49.5" x14ac:dyDescent="0.25">
      <c r="A85" s="155">
        <f t="shared" si="52"/>
        <v>70</v>
      </c>
      <c r="B85" s="163" t="s">
        <v>326</v>
      </c>
      <c r="C85" s="163" t="s">
        <v>327</v>
      </c>
      <c r="D85" s="67" t="s">
        <v>62</v>
      </c>
      <c r="E85" s="114" t="s">
        <v>710</v>
      </c>
      <c r="F85" s="67" t="s">
        <v>653</v>
      </c>
      <c r="G85" s="67" t="s">
        <v>570</v>
      </c>
      <c r="H85" s="67">
        <v>5.41</v>
      </c>
      <c r="I85" s="67">
        <v>4.75</v>
      </c>
      <c r="J85" s="157">
        <v>17697</v>
      </c>
      <c r="K85" s="157">
        <f t="shared" si="63"/>
        <v>95740.77</v>
      </c>
      <c r="L85" s="157">
        <f t="shared" si="57"/>
        <v>84060.75</v>
      </c>
      <c r="M85" s="164">
        <v>22</v>
      </c>
      <c r="N85" s="164"/>
      <c r="O85" s="157"/>
      <c r="P85" s="164">
        <f t="shared" si="58"/>
        <v>22</v>
      </c>
      <c r="Q85" s="165">
        <f t="shared" si="59"/>
        <v>1.2222222222222223</v>
      </c>
      <c r="R85" s="165">
        <f t="shared" si="46"/>
        <v>0</v>
      </c>
      <c r="S85" s="165">
        <f t="shared" si="46"/>
        <v>0</v>
      </c>
      <c r="T85" s="165">
        <f t="shared" si="60"/>
        <v>1.2222222222222223</v>
      </c>
      <c r="U85" s="157">
        <f t="shared" si="61"/>
        <v>117016.49666666667</v>
      </c>
      <c r="V85" s="157">
        <f t="shared" si="55"/>
        <v>0</v>
      </c>
      <c r="W85" s="157">
        <f t="shared" si="56"/>
        <v>0</v>
      </c>
      <c r="X85" s="157">
        <f t="shared" si="62"/>
        <v>117016.49666666667</v>
      </c>
      <c r="Y85" s="155">
        <f t="shared" si="64"/>
        <v>146270.62083333335</v>
      </c>
      <c r="Z85" s="157"/>
      <c r="AA85" s="157"/>
      <c r="AB85" s="155"/>
      <c r="AC85" s="155"/>
      <c r="AD85" s="155">
        <f t="shared" si="44"/>
        <v>0</v>
      </c>
      <c r="AE85" s="160"/>
      <c r="AF85" s="159"/>
      <c r="AG85" s="155">
        <f t="shared" si="42"/>
        <v>0</v>
      </c>
      <c r="AH85" s="160"/>
      <c r="AI85" s="155"/>
      <c r="AJ85" s="155">
        <f t="shared" si="45"/>
        <v>0</v>
      </c>
      <c r="AK85" s="160">
        <f t="shared" si="65"/>
        <v>1.2222222222222223</v>
      </c>
      <c r="AL85" s="157">
        <v>40</v>
      </c>
      <c r="AM85" s="155">
        <f t="shared" si="66"/>
        <v>8651.8666666666668</v>
      </c>
      <c r="AN85" s="155">
        <f t="shared" si="41"/>
        <v>8651.8666666666668</v>
      </c>
      <c r="AO85" s="155">
        <f t="shared" si="67"/>
        <v>146270.62083333335</v>
      </c>
      <c r="AP85" s="155">
        <f t="shared" si="53"/>
        <v>154922.48750000002</v>
      </c>
      <c r="AQ85" s="155">
        <f t="shared" si="68"/>
        <v>14627.062083333336</v>
      </c>
      <c r="AR85" s="157">
        <f t="shared" si="69"/>
        <v>169549.54958333334</v>
      </c>
      <c r="AS85" s="193"/>
    </row>
    <row r="86" spans="1:45" ht="33" x14ac:dyDescent="0.25">
      <c r="A86" s="155">
        <f t="shared" si="52"/>
        <v>71</v>
      </c>
      <c r="B86" s="163" t="s">
        <v>227</v>
      </c>
      <c r="C86" s="163" t="s">
        <v>330</v>
      </c>
      <c r="D86" s="67" t="s">
        <v>62</v>
      </c>
      <c r="E86" s="67" t="s">
        <v>616</v>
      </c>
      <c r="F86" s="67" t="s">
        <v>76</v>
      </c>
      <c r="G86" s="67" t="s">
        <v>77</v>
      </c>
      <c r="H86" s="67">
        <v>5.16</v>
      </c>
      <c r="I86" s="67"/>
      <c r="J86" s="157">
        <v>17697</v>
      </c>
      <c r="K86" s="157">
        <f t="shared" si="63"/>
        <v>91316.52</v>
      </c>
      <c r="L86" s="157">
        <f t="shared" si="57"/>
        <v>0</v>
      </c>
      <c r="M86" s="164">
        <v>16</v>
      </c>
      <c r="N86" s="164"/>
      <c r="O86" s="169"/>
      <c r="P86" s="164">
        <f t="shared" si="58"/>
        <v>16</v>
      </c>
      <c r="Q86" s="165">
        <f t="shared" si="59"/>
        <v>0.88888888888888884</v>
      </c>
      <c r="R86" s="165">
        <f t="shared" si="46"/>
        <v>0</v>
      </c>
      <c r="S86" s="165">
        <f t="shared" si="46"/>
        <v>0</v>
      </c>
      <c r="T86" s="165">
        <f t="shared" si="60"/>
        <v>0.88888888888888884</v>
      </c>
      <c r="U86" s="157">
        <f t="shared" si="61"/>
        <v>81170.240000000005</v>
      </c>
      <c r="V86" s="157">
        <f t="shared" si="55"/>
        <v>0</v>
      </c>
      <c r="W86" s="157">
        <f t="shared" si="56"/>
        <v>0</v>
      </c>
      <c r="X86" s="157">
        <f t="shared" si="62"/>
        <v>81170.240000000005</v>
      </c>
      <c r="Y86" s="155">
        <f t="shared" si="64"/>
        <v>101462.8</v>
      </c>
      <c r="Z86" s="157"/>
      <c r="AA86" s="157"/>
      <c r="AB86" s="162"/>
      <c r="AC86" s="162"/>
      <c r="AD86" s="155">
        <f t="shared" si="44"/>
        <v>0</v>
      </c>
      <c r="AE86" s="161"/>
      <c r="AF86" s="170"/>
      <c r="AG86" s="155">
        <f t="shared" si="42"/>
        <v>0</v>
      </c>
      <c r="AH86" s="161"/>
      <c r="AI86" s="162"/>
      <c r="AJ86" s="155">
        <f t="shared" si="45"/>
        <v>0</v>
      </c>
      <c r="AK86" s="160">
        <f t="shared" si="65"/>
        <v>0.88888888888888884</v>
      </c>
      <c r="AL86" s="157">
        <v>40</v>
      </c>
      <c r="AM86" s="155">
        <f t="shared" si="66"/>
        <v>6292.2666666666664</v>
      </c>
      <c r="AN86" s="155">
        <f t="shared" ref="AN86:AN122" si="70">AM86+AJ86+AG86+AD86+AA86</f>
        <v>6292.2666666666664</v>
      </c>
      <c r="AO86" s="155">
        <f t="shared" si="67"/>
        <v>101462.8</v>
      </c>
      <c r="AP86" s="155">
        <f t="shared" si="53"/>
        <v>107755.06666666667</v>
      </c>
      <c r="AQ86" s="155">
        <f t="shared" si="68"/>
        <v>10146.280000000001</v>
      </c>
      <c r="AR86" s="157">
        <f t="shared" si="69"/>
        <v>117901.34666666666</v>
      </c>
      <c r="AS86" s="193"/>
    </row>
    <row r="87" spans="1:45" ht="33" x14ac:dyDescent="0.25">
      <c r="A87" s="155">
        <f t="shared" si="52"/>
        <v>72</v>
      </c>
      <c r="B87" s="163" t="s">
        <v>304</v>
      </c>
      <c r="C87" s="163" t="s">
        <v>337</v>
      </c>
      <c r="D87" s="67" t="s">
        <v>306</v>
      </c>
      <c r="E87" s="67" t="s">
        <v>617</v>
      </c>
      <c r="F87" s="67" t="s">
        <v>110</v>
      </c>
      <c r="G87" s="67" t="s">
        <v>133</v>
      </c>
      <c r="H87" s="67">
        <v>0</v>
      </c>
      <c r="I87" s="67">
        <v>3.61</v>
      </c>
      <c r="J87" s="157">
        <v>17697</v>
      </c>
      <c r="K87" s="157">
        <f t="shared" si="63"/>
        <v>0</v>
      </c>
      <c r="L87" s="157">
        <f t="shared" si="57"/>
        <v>63886.17</v>
      </c>
      <c r="M87" s="164">
        <v>0</v>
      </c>
      <c r="N87" s="164">
        <v>4</v>
      </c>
      <c r="O87" s="157">
        <v>0</v>
      </c>
      <c r="P87" s="164">
        <f t="shared" si="58"/>
        <v>4</v>
      </c>
      <c r="Q87" s="165">
        <f t="shared" si="59"/>
        <v>0</v>
      </c>
      <c r="R87" s="165">
        <f t="shared" ref="R87:S104" si="71">N87/24</f>
        <v>0.16666666666666666</v>
      </c>
      <c r="S87" s="165">
        <f t="shared" si="71"/>
        <v>0</v>
      </c>
      <c r="T87" s="165">
        <f t="shared" si="60"/>
        <v>0.16666666666666666</v>
      </c>
      <c r="U87" s="157">
        <f t="shared" si="61"/>
        <v>0</v>
      </c>
      <c r="V87" s="157">
        <f t="shared" si="55"/>
        <v>10647.695</v>
      </c>
      <c r="W87" s="157">
        <f t="shared" si="56"/>
        <v>0</v>
      </c>
      <c r="X87" s="157">
        <f t="shared" si="62"/>
        <v>10647.695</v>
      </c>
      <c r="Y87" s="155">
        <f t="shared" si="64"/>
        <v>13309.61875</v>
      </c>
      <c r="Z87" s="157"/>
      <c r="AA87" s="157"/>
      <c r="AB87" s="155"/>
      <c r="AC87" s="155"/>
      <c r="AD87" s="155">
        <f t="shared" si="44"/>
        <v>0</v>
      </c>
      <c r="AE87" s="160"/>
      <c r="AF87" s="159"/>
      <c r="AG87" s="155">
        <f t="shared" si="42"/>
        <v>0</v>
      </c>
      <c r="AH87" s="160"/>
      <c r="AI87" s="155"/>
      <c r="AJ87" s="155">
        <f t="shared" si="45"/>
        <v>0</v>
      </c>
      <c r="AK87" s="160">
        <f t="shared" si="65"/>
        <v>0.16666666666666666</v>
      </c>
      <c r="AL87" s="157">
        <v>40</v>
      </c>
      <c r="AM87" s="155">
        <f t="shared" si="66"/>
        <v>1179.8</v>
      </c>
      <c r="AN87" s="155">
        <f t="shared" si="70"/>
        <v>1179.8</v>
      </c>
      <c r="AO87" s="155">
        <f t="shared" si="67"/>
        <v>13309.61875</v>
      </c>
      <c r="AP87" s="155">
        <f t="shared" si="53"/>
        <v>14489.418749999999</v>
      </c>
      <c r="AQ87" s="155">
        <f t="shared" si="68"/>
        <v>1330.961875</v>
      </c>
      <c r="AR87" s="157">
        <f t="shared" si="69"/>
        <v>15820.380624999998</v>
      </c>
      <c r="AS87" s="193"/>
    </row>
    <row r="88" spans="1:45" ht="52.5" customHeight="1" x14ac:dyDescent="0.25">
      <c r="A88" s="155">
        <f t="shared" si="52"/>
        <v>73</v>
      </c>
      <c r="B88" s="163" t="s">
        <v>74</v>
      </c>
      <c r="C88" s="163" t="s">
        <v>339</v>
      </c>
      <c r="D88" s="67" t="s">
        <v>306</v>
      </c>
      <c r="E88" s="67" t="s">
        <v>618</v>
      </c>
      <c r="F88" s="67" t="s">
        <v>646</v>
      </c>
      <c r="G88" s="67" t="s">
        <v>571</v>
      </c>
      <c r="H88" s="67">
        <v>3.49</v>
      </c>
      <c r="I88" s="67">
        <v>4.4000000000000004</v>
      </c>
      <c r="J88" s="157">
        <v>17697</v>
      </c>
      <c r="K88" s="157">
        <f t="shared" si="63"/>
        <v>61762.530000000006</v>
      </c>
      <c r="L88" s="157">
        <f t="shared" si="57"/>
        <v>77866.8</v>
      </c>
      <c r="M88" s="164">
        <v>16</v>
      </c>
      <c r="N88" s="164"/>
      <c r="O88" s="157"/>
      <c r="P88" s="164">
        <f t="shared" si="58"/>
        <v>16</v>
      </c>
      <c r="Q88" s="165">
        <f t="shared" si="59"/>
        <v>0.88888888888888884</v>
      </c>
      <c r="R88" s="165">
        <f t="shared" si="71"/>
        <v>0</v>
      </c>
      <c r="S88" s="165">
        <f t="shared" si="71"/>
        <v>0</v>
      </c>
      <c r="T88" s="165">
        <f t="shared" si="60"/>
        <v>0.88888888888888884</v>
      </c>
      <c r="U88" s="157">
        <f t="shared" si="61"/>
        <v>54900.026666666672</v>
      </c>
      <c r="V88" s="157">
        <f t="shared" si="55"/>
        <v>0</v>
      </c>
      <c r="W88" s="157">
        <f t="shared" si="56"/>
        <v>0</v>
      </c>
      <c r="X88" s="157">
        <f t="shared" si="62"/>
        <v>54900.026666666672</v>
      </c>
      <c r="Y88" s="155">
        <f t="shared" si="64"/>
        <v>68625.03333333334</v>
      </c>
      <c r="Z88" s="157"/>
      <c r="AA88" s="157"/>
      <c r="AB88" s="155"/>
      <c r="AC88" s="155"/>
      <c r="AD88" s="155">
        <f t="shared" si="44"/>
        <v>0</v>
      </c>
      <c r="AE88" s="160"/>
      <c r="AF88" s="159"/>
      <c r="AG88" s="155">
        <f t="shared" ref="AG88:AG122" si="72">17697*AF88%/18*AE88</f>
        <v>0</v>
      </c>
      <c r="AH88" s="160"/>
      <c r="AI88" s="155"/>
      <c r="AJ88" s="155">
        <f t="shared" si="45"/>
        <v>0</v>
      </c>
      <c r="AK88" s="160">
        <f t="shared" si="65"/>
        <v>0.88888888888888884</v>
      </c>
      <c r="AL88" s="157">
        <v>40</v>
      </c>
      <c r="AM88" s="155">
        <f t="shared" si="66"/>
        <v>6292.2666666666664</v>
      </c>
      <c r="AN88" s="155">
        <f t="shared" si="70"/>
        <v>6292.2666666666664</v>
      </c>
      <c r="AO88" s="155">
        <f t="shared" si="67"/>
        <v>68625.03333333334</v>
      </c>
      <c r="AP88" s="155">
        <f t="shared" si="53"/>
        <v>74917.3</v>
      </c>
      <c r="AQ88" s="155">
        <f t="shared" si="68"/>
        <v>6862.503333333334</v>
      </c>
      <c r="AR88" s="157">
        <f t="shared" si="69"/>
        <v>81779.803333333344</v>
      </c>
      <c r="AS88" s="193"/>
    </row>
    <row r="89" spans="1:45" ht="52.5" customHeight="1" x14ac:dyDescent="0.25">
      <c r="A89" s="155">
        <f t="shared" si="52"/>
        <v>74</v>
      </c>
      <c r="B89" s="158" t="s">
        <v>692</v>
      </c>
      <c r="C89" s="163" t="s">
        <v>693</v>
      </c>
      <c r="D89" s="67" t="s">
        <v>62</v>
      </c>
      <c r="E89" s="67" t="s">
        <v>694</v>
      </c>
      <c r="F89" s="67" t="s">
        <v>110</v>
      </c>
      <c r="G89" s="67" t="s">
        <v>92</v>
      </c>
      <c r="H89" s="67">
        <v>4.2699999999999996</v>
      </c>
      <c r="I89" s="67"/>
      <c r="J89" s="157">
        <v>17697</v>
      </c>
      <c r="K89" s="157">
        <f t="shared" si="63"/>
        <v>75566.189999999988</v>
      </c>
      <c r="L89" s="157">
        <f t="shared" si="57"/>
        <v>0</v>
      </c>
      <c r="M89" s="164">
        <v>18</v>
      </c>
      <c r="N89" s="164"/>
      <c r="O89" s="157"/>
      <c r="P89" s="164">
        <f t="shared" si="58"/>
        <v>18</v>
      </c>
      <c r="Q89" s="165">
        <f t="shared" si="59"/>
        <v>1</v>
      </c>
      <c r="R89" s="165">
        <f t="shared" si="71"/>
        <v>0</v>
      </c>
      <c r="S89" s="165">
        <f t="shared" si="71"/>
        <v>0</v>
      </c>
      <c r="T89" s="165">
        <f t="shared" si="60"/>
        <v>1</v>
      </c>
      <c r="U89" s="157">
        <f t="shared" si="61"/>
        <v>75566.189999999988</v>
      </c>
      <c r="V89" s="157">
        <f t="shared" si="55"/>
        <v>0</v>
      </c>
      <c r="W89" s="157">
        <f t="shared" si="56"/>
        <v>0</v>
      </c>
      <c r="X89" s="157">
        <f t="shared" si="62"/>
        <v>75566.189999999988</v>
      </c>
      <c r="Y89" s="155">
        <f t="shared" si="64"/>
        <v>94457.737499999988</v>
      </c>
      <c r="Z89" s="157"/>
      <c r="AA89" s="157"/>
      <c r="AB89" s="155"/>
      <c r="AC89" s="155"/>
      <c r="AD89" s="155">
        <f t="shared" si="44"/>
        <v>0</v>
      </c>
      <c r="AE89" s="160"/>
      <c r="AF89" s="159"/>
      <c r="AG89" s="155">
        <f t="shared" si="72"/>
        <v>0</v>
      </c>
      <c r="AH89" s="160"/>
      <c r="AI89" s="155"/>
      <c r="AJ89" s="155">
        <f t="shared" si="45"/>
        <v>0</v>
      </c>
      <c r="AK89" s="160">
        <f t="shared" si="65"/>
        <v>1</v>
      </c>
      <c r="AL89" s="157">
        <v>40</v>
      </c>
      <c r="AM89" s="155">
        <f t="shared" si="66"/>
        <v>7078.8</v>
      </c>
      <c r="AN89" s="155">
        <f t="shared" si="70"/>
        <v>7078.8</v>
      </c>
      <c r="AO89" s="155">
        <f t="shared" si="67"/>
        <v>94457.737499999988</v>
      </c>
      <c r="AP89" s="155">
        <f t="shared" si="53"/>
        <v>101536.53749999999</v>
      </c>
      <c r="AQ89" s="155">
        <f t="shared" si="68"/>
        <v>9445.7737499999985</v>
      </c>
      <c r="AR89" s="157">
        <f t="shared" si="69"/>
        <v>110982.31124999998</v>
      </c>
      <c r="AS89" s="193"/>
    </row>
    <row r="90" spans="1:45" ht="49.5" x14ac:dyDescent="0.25">
      <c r="A90" s="155">
        <f t="shared" si="52"/>
        <v>75</v>
      </c>
      <c r="B90" s="158" t="s">
        <v>346</v>
      </c>
      <c r="C90" s="158" t="s">
        <v>347</v>
      </c>
      <c r="D90" s="67" t="s">
        <v>62</v>
      </c>
      <c r="E90" s="114" t="s">
        <v>509</v>
      </c>
      <c r="F90" s="67" t="s">
        <v>68</v>
      </c>
      <c r="G90" s="67" t="s">
        <v>69</v>
      </c>
      <c r="H90" s="67">
        <v>5.41</v>
      </c>
      <c r="I90" s="67"/>
      <c r="J90" s="157">
        <v>17697</v>
      </c>
      <c r="K90" s="157">
        <f t="shared" si="63"/>
        <v>95740.77</v>
      </c>
      <c r="L90" s="157">
        <f t="shared" si="57"/>
        <v>0</v>
      </c>
      <c r="M90" s="164">
        <v>9</v>
      </c>
      <c r="N90" s="164"/>
      <c r="O90" s="157"/>
      <c r="P90" s="164">
        <f t="shared" si="58"/>
        <v>9</v>
      </c>
      <c r="Q90" s="165">
        <f t="shared" si="59"/>
        <v>0.5</v>
      </c>
      <c r="R90" s="165">
        <f t="shared" si="71"/>
        <v>0</v>
      </c>
      <c r="S90" s="165">
        <f t="shared" si="71"/>
        <v>0</v>
      </c>
      <c r="T90" s="165">
        <f t="shared" si="60"/>
        <v>0.5</v>
      </c>
      <c r="U90" s="157">
        <f t="shared" si="61"/>
        <v>47870.385000000009</v>
      </c>
      <c r="V90" s="157">
        <f t="shared" si="55"/>
        <v>0</v>
      </c>
      <c r="W90" s="157">
        <f t="shared" si="56"/>
        <v>0</v>
      </c>
      <c r="X90" s="157">
        <f t="shared" si="62"/>
        <v>47870.385000000009</v>
      </c>
      <c r="Y90" s="155">
        <f t="shared" si="64"/>
        <v>59837.981250000012</v>
      </c>
      <c r="Z90" s="157"/>
      <c r="AA90" s="157"/>
      <c r="AB90" s="155"/>
      <c r="AC90" s="155"/>
      <c r="AD90" s="155">
        <f t="shared" si="44"/>
        <v>0</v>
      </c>
      <c r="AE90" s="155"/>
      <c r="AF90" s="159"/>
      <c r="AG90" s="155">
        <f t="shared" si="72"/>
        <v>0</v>
      </c>
      <c r="AH90" s="160"/>
      <c r="AI90" s="155"/>
      <c r="AJ90" s="155">
        <f t="shared" si="45"/>
        <v>0</v>
      </c>
      <c r="AK90" s="160">
        <f t="shared" si="65"/>
        <v>0.5</v>
      </c>
      <c r="AL90" s="157">
        <v>40</v>
      </c>
      <c r="AM90" s="155">
        <f t="shared" si="66"/>
        <v>3539.4</v>
      </c>
      <c r="AN90" s="155">
        <f t="shared" si="70"/>
        <v>3539.4</v>
      </c>
      <c r="AO90" s="155">
        <f t="shared" si="67"/>
        <v>59837.981250000012</v>
      </c>
      <c r="AP90" s="155">
        <f t="shared" si="53"/>
        <v>63377.381250000013</v>
      </c>
      <c r="AQ90" s="155"/>
      <c r="AR90" s="157">
        <f t="shared" si="69"/>
        <v>63377.381250000013</v>
      </c>
      <c r="AS90" s="193"/>
    </row>
    <row r="91" spans="1:45" ht="33" x14ac:dyDescent="0.25">
      <c r="A91" s="155">
        <f t="shared" si="52"/>
        <v>76</v>
      </c>
      <c r="B91" s="163" t="s">
        <v>171</v>
      </c>
      <c r="C91" s="163" t="s">
        <v>349</v>
      </c>
      <c r="D91" s="67" t="s">
        <v>62</v>
      </c>
      <c r="E91" s="67" t="s">
        <v>619</v>
      </c>
      <c r="F91" s="67" t="s">
        <v>654</v>
      </c>
      <c r="G91" s="67" t="s">
        <v>69</v>
      </c>
      <c r="H91" s="67">
        <v>5.24</v>
      </c>
      <c r="I91" s="67"/>
      <c r="J91" s="157">
        <v>17697</v>
      </c>
      <c r="K91" s="157">
        <f t="shared" si="63"/>
        <v>92732.28</v>
      </c>
      <c r="L91" s="157">
        <f t="shared" si="57"/>
        <v>0</v>
      </c>
      <c r="M91" s="164">
        <v>12</v>
      </c>
      <c r="N91" s="164"/>
      <c r="O91" s="157"/>
      <c r="P91" s="164">
        <f t="shared" si="58"/>
        <v>12</v>
      </c>
      <c r="Q91" s="165">
        <f t="shared" si="59"/>
        <v>0.66666666666666663</v>
      </c>
      <c r="R91" s="165">
        <f t="shared" si="71"/>
        <v>0</v>
      </c>
      <c r="S91" s="165">
        <f t="shared" si="71"/>
        <v>0</v>
      </c>
      <c r="T91" s="165">
        <f t="shared" si="60"/>
        <v>0.66666666666666663</v>
      </c>
      <c r="U91" s="157">
        <f t="shared" si="61"/>
        <v>61821.52</v>
      </c>
      <c r="V91" s="157">
        <f t="shared" si="55"/>
        <v>0</v>
      </c>
      <c r="W91" s="157">
        <f t="shared" si="56"/>
        <v>0</v>
      </c>
      <c r="X91" s="157">
        <f t="shared" si="62"/>
        <v>61821.52</v>
      </c>
      <c r="Y91" s="155">
        <f t="shared" si="64"/>
        <v>77276.899999999994</v>
      </c>
      <c r="Z91" s="157"/>
      <c r="AA91" s="157"/>
      <c r="AB91" s="155"/>
      <c r="AC91" s="155"/>
      <c r="AD91" s="155">
        <f t="shared" ref="AD91:AD122" si="73">17697*AC91%/18*AB91</f>
        <v>0</v>
      </c>
      <c r="AE91" s="160"/>
      <c r="AF91" s="159"/>
      <c r="AG91" s="155">
        <f t="shared" si="72"/>
        <v>0</v>
      </c>
      <c r="AH91" s="160"/>
      <c r="AI91" s="155"/>
      <c r="AJ91" s="155">
        <f t="shared" ref="AJ91:AJ122" si="74">17697*AI91%</f>
        <v>0</v>
      </c>
      <c r="AK91" s="160">
        <f t="shared" si="65"/>
        <v>0.66666666666666663</v>
      </c>
      <c r="AL91" s="157">
        <v>40</v>
      </c>
      <c r="AM91" s="155">
        <f t="shared" si="66"/>
        <v>4719.2</v>
      </c>
      <c r="AN91" s="155">
        <f t="shared" si="70"/>
        <v>4719.2</v>
      </c>
      <c r="AO91" s="155">
        <f t="shared" si="67"/>
        <v>77276.899999999994</v>
      </c>
      <c r="AP91" s="155">
        <f t="shared" si="53"/>
        <v>81996.099999999991</v>
      </c>
      <c r="AQ91" s="155">
        <f t="shared" si="68"/>
        <v>7727.69</v>
      </c>
      <c r="AR91" s="157">
        <f t="shared" si="69"/>
        <v>89723.79</v>
      </c>
      <c r="AS91" s="193"/>
    </row>
    <row r="92" spans="1:45" ht="33" x14ac:dyDescent="0.25">
      <c r="A92" s="155">
        <f t="shared" si="52"/>
        <v>77</v>
      </c>
      <c r="B92" s="158" t="s">
        <v>351</v>
      </c>
      <c r="C92" s="163" t="s">
        <v>352</v>
      </c>
      <c r="D92" s="67" t="s">
        <v>62</v>
      </c>
      <c r="E92" s="67" t="s">
        <v>601</v>
      </c>
      <c r="F92" s="114" t="s">
        <v>63</v>
      </c>
      <c r="G92" s="67" t="s">
        <v>64</v>
      </c>
      <c r="H92" s="67">
        <v>4.95</v>
      </c>
      <c r="I92" s="67"/>
      <c r="J92" s="157">
        <v>17697</v>
      </c>
      <c r="K92" s="157">
        <f t="shared" si="63"/>
        <v>87600.150000000009</v>
      </c>
      <c r="L92" s="157">
        <f t="shared" si="57"/>
        <v>0</v>
      </c>
      <c r="M92" s="159">
        <v>17</v>
      </c>
      <c r="N92" s="159"/>
      <c r="O92" s="157"/>
      <c r="P92" s="164">
        <f t="shared" si="58"/>
        <v>17</v>
      </c>
      <c r="Q92" s="165">
        <f t="shared" si="59"/>
        <v>0.94444444444444442</v>
      </c>
      <c r="R92" s="165">
        <f t="shared" si="71"/>
        <v>0</v>
      </c>
      <c r="S92" s="165">
        <f t="shared" si="71"/>
        <v>0</v>
      </c>
      <c r="T92" s="165">
        <f t="shared" si="60"/>
        <v>0.94444444444444442</v>
      </c>
      <c r="U92" s="157">
        <f t="shared" si="61"/>
        <v>82733.475000000006</v>
      </c>
      <c r="V92" s="157">
        <f t="shared" si="55"/>
        <v>0</v>
      </c>
      <c r="W92" s="157">
        <f t="shared" si="56"/>
        <v>0</v>
      </c>
      <c r="X92" s="157">
        <f t="shared" si="62"/>
        <v>82733.475000000006</v>
      </c>
      <c r="Y92" s="155">
        <f t="shared" si="64"/>
        <v>103416.84375</v>
      </c>
      <c r="Z92" s="157"/>
      <c r="AA92" s="155">
        <f t="shared" ref="AA92" si="75">Y92*0.3</f>
        <v>31025.053124999999</v>
      </c>
      <c r="AB92" s="155"/>
      <c r="AC92" s="155"/>
      <c r="AD92" s="155">
        <f t="shared" si="73"/>
        <v>0</v>
      </c>
      <c r="AE92" s="160"/>
      <c r="AF92" s="159"/>
      <c r="AG92" s="155">
        <f t="shared" si="72"/>
        <v>0</v>
      </c>
      <c r="AH92" s="160">
        <v>1</v>
      </c>
      <c r="AI92" s="155">
        <v>60</v>
      </c>
      <c r="AJ92" s="155">
        <f t="shared" si="74"/>
        <v>10618.199999999999</v>
      </c>
      <c r="AK92" s="160">
        <f t="shared" si="65"/>
        <v>0.94444444444444442</v>
      </c>
      <c r="AL92" s="157"/>
      <c r="AM92" s="155">
        <f t="shared" si="66"/>
        <v>0</v>
      </c>
      <c r="AN92" s="155">
        <f t="shared" si="70"/>
        <v>41643.253124999996</v>
      </c>
      <c r="AO92" s="155">
        <f t="shared" si="67"/>
        <v>103416.84375</v>
      </c>
      <c r="AP92" s="155">
        <f t="shared" si="53"/>
        <v>145060.09687499999</v>
      </c>
      <c r="AQ92" s="155">
        <f t="shared" si="68"/>
        <v>10341.684375000001</v>
      </c>
      <c r="AR92" s="157">
        <f t="shared" si="69"/>
        <v>155401.78125</v>
      </c>
      <c r="AS92" s="193"/>
    </row>
    <row r="93" spans="1:45" ht="33" x14ac:dyDescent="0.25">
      <c r="A93" s="155">
        <f t="shared" si="52"/>
        <v>78</v>
      </c>
      <c r="B93" s="163" t="s">
        <v>148</v>
      </c>
      <c r="C93" s="163" t="s">
        <v>354</v>
      </c>
      <c r="D93" s="67" t="s">
        <v>62</v>
      </c>
      <c r="E93" s="67" t="s">
        <v>620</v>
      </c>
      <c r="F93" s="67" t="s">
        <v>157</v>
      </c>
      <c r="G93" s="67" t="s">
        <v>69</v>
      </c>
      <c r="H93" s="67">
        <v>5.08</v>
      </c>
      <c r="I93" s="67"/>
      <c r="J93" s="157">
        <v>17697</v>
      </c>
      <c r="K93" s="157">
        <f t="shared" si="63"/>
        <v>89900.76</v>
      </c>
      <c r="L93" s="157">
        <f t="shared" si="57"/>
        <v>0</v>
      </c>
      <c r="M93" s="164">
        <v>16</v>
      </c>
      <c r="N93" s="164"/>
      <c r="O93" s="157"/>
      <c r="P93" s="164">
        <f t="shared" si="58"/>
        <v>16</v>
      </c>
      <c r="Q93" s="165">
        <f t="shared" si="59"/>
        <v>0.88888888888888884</v>
      </c>
      <c r="R93" s="165">
        <f t="shared" si="71"/>
        <v>0</v>
      </c>
      <c r="S93" s="165">
        <f t="shared" si="71"/>
        <v>0</v>
      </c>
      <c r="T93" s="165">
        <f t="shared" si="60"/>
        <v>0.88888888888888884</v>
      </c>
      <c r="U93" s="157">
        <f t="shared" si="61"/>
        <v>79911.786666666667</v>
      </c>
      <c r="V93" s="157">
        <f t="shared" si="55"/>
        <v>0</v>
      </c>
      <c r="W93" s="157">
        <f t="shared" si="56"/>
        <v>0</v>
      </c>
      <c r="X93" s="157">
        <f t="shared" si="62"/>
        <v>79911.786666666667</v>
      </c>
      <c r="Y93" s="155">
        <f t="shared" si="64"/>
        <v>99889.733333333337</v>
      </c>
      <c r="Z93" s="157"/>
      <c r="AA93" s="157"/>
      <c r="AB93" s="155"/>
      <c r="AC93" s="155"/>
      <c r="AD93" s="155">
        <f t="shared" si="73"/>
        <v>0</v>
      </c>
      <c r="AE93" s="160"/>
      <c r="AF93" s="159"/>
      <c r="AG93" s="155">
        <f t="shared" si="72"/>
        <v>0</v>
      </c>
      <c r="AH93" s="160"/>
      <c r="AI93" s="155"/>
      <c r="AJ93" s="155">
        <f t="shared" si="74"/>
        <v>0</v>
      </c>
      <c r="AK93" s="160">
        <f t="shared" si="65"/>
        <v>0.88888888888888884</v>
      </c>
      <c r="AL93" s="157">
        <v>40</v>
      </c>
      <c r="AM93" s="155">
        <f t="shared" si="66"/>
        <v>6292.2666666666664</v>
      </c>
      <c r="AN93" s="155">
        <f t="shared" si="70"/>
        <v>6292.2666666666664</v>
      </c>
      <c r="AO93" s="155">
        <f t="shared" si="67"/>
        <v>99889.733333333337</v>
      </c>
      <c r="AP93" s="155">
        <f t="shared" si="53"/>
        <v>106182</v>
      </c>
      <c r="AQ93" s="155">
        <f t="shared" si="68"/>
        <v>9988.9733333333352</v>
      </c>
      <c r="AR93" s="157">
        <f t="shared" si="69"/>
        <v>116170.97333333333</v>
      </c>
      <c r="AS93" s="193"/>
    </row>
    <row r="94" spans="1:45" ht="33" x14ac:dyDescent="0.25">
      <c r="A94" s="155">
        <f t="shared" si="52"/>
        <v>79</v>
      </c>
      <c r="B94" s="158" t="s">
        <v>74</v>
      </c>
      <c r="C94" s="163" t="s">
        <v>704</v>
      </c>
      <c r="D94" s="67" t="s">
        <v>62</v>
      </c>
      <c r="E94" s="67" t="s">
        <v>677</v>
      </c>
      <c r="F94" s="67" t="s">
        <v>110</v>
      </c>
      <c r="G94" s="67" t="s">
        <v>92</v>
      </c>
      <c r="H94" s="67">
        <v>4.7300000000000004</v>
      </c>
      <c r="I94" s="67"/>
      <c r="J94" s="157">
        <v>17697</v>
      </c>
      <c r="K94" s="157">
        <f t="shared" si="63"/>
        <v>83706.810000000012</v>
      </c>
      <c r="L94" s="157">
        <f t="shared" si="57"/>
        <v>0</v>
      </c>
      <c r="M94" s="159">
        <v>24</v>
      </c>
      <c r="N94" s="159"/>
      <c r="O94" s="157"/>
      <c r="P94" s="164">
        <f t="shared" si="58"/>
        <v>24</v>
      </c>
      <c r="Q94" s="165">
        <f t="shared" si="59"/>
        <v>1.3333333333333333</v>
      </c>
      <c r="R94" s="165">
        <f t="shared" si="71"/>
        <v>0</v>
      </c>
      <c r="S94" s="165">
        <f t="shared" si="71"/>
        <v>0</v>
      </c>
      <c r="T94" s="165">
        <f t="shared" si="60"/>
        <v>1.3333333333333333</v>
      </c>
      <c r="U94" s="157">
        <f t="shared" si="61"/>
        <v>111609.08000000002</v>
      </c>
      <c r="V94" s="157">
        <f t="shared" si="55"/>
        <v>0</v>
      </c>
      <c r="W94" s="157">
        <f t="shared" si="56"/>
        <v>0</v>
      </c>
      <c r="X94" s="157">
        <f t="shared" si="62"/>
        <v>111609.08000000002</v>
      </c>
      <c r="Y94" s="155">
        <f t="shared" si="64"/>
        <v>139511.35000000003</v>
      </c>
      <c r="Z94" s="157"/>
      <c r="AA94" s="155"/>
      <c r="AB94" s="155"/>
      <c r="AC94" s="155"/>
      <c r="AD94" s="155">
        <f t="shared" si="73"/>
        <v>0</v>
      </c>
      <c r="AE94" s="160"/>
      <c r="AF94" s="159"/>
      <c r="AG94" s="155">
        <f t="shared" si="72"/>
        <v>0</v>
      </c>
      <c r="AH94" s="160"/>
      <c r="AI94" s="155"/>
      <c r="AJ94" s="155">
        <f t="shared" si="74"/>
        <v>0</v>
      </c>
      <c r="AK94" s="160">
        <f t="shared" si="65"/>
        <v>1.3333333333333333</v>
      </c>
      <c r="AL94" s="157">
        <v>40</v>
      </c>
      <c r="AM94" s="155">
        <f t="shared" si="66"/>
        <v>9438.4</v>
      </c>
      <c r="AN94" s="155">
        <f t="shared" si="70"/>
        <v>9438.4</v>
      </c>
      <c r="AO94" s="155">
        <f t="shared" si="67"/>
        <v>139511.35000000003</v>
      </c>
      <c r="AP94" s="155">
        <f t="shared" si="53"/>
        <v>148949.75000000003</v>
      </c>
      <c r="AQ94" s="155">
        <f t="shared" si="68"/>
        <v>13951.135000000004</v>
      </c>
      <c r="AR94" s="157">
        <f t="shared" si="69"/>
        <v>162900.88500000004</v>
      </c>
      <c r="AS94" s="193"/>
    </row>
    <row r="95" spans="1:45" ht="33" x14ac:dyDescent="0.25">
      <c r="A95" s="155">
        <f t="shared" si="52"/>
        <v>80</v>
      </c>
      <c r="B95" s="163" t="s">
        <v>358</v>
      </c>
      <c r="C95" s="163" t="s">
        <v>359</v>
      </c>
      <c r="D95" s="67" t="s">
        <v>127</v>
      </c>
      <c r="E95" s="67" t="s">
        <v>621</v>
      </c>
      <c r="F95" s="114" t="s">
        <v>665</v>
      </c>
      <c r="G95" s="67" t="s">
        <v>129</v>
      </c>
      <c r="H95" s="67">
        <v>4.3899999999999997</v>
      </c>
      <c r="I95" s="67"/>
      <c r="J95" s="157">
        <v>17697</v>
      </c>
      <c r="K95" s="157">
        <f t="shared" si="63"/>
        <v>77689.829999999987</v>
      </c>
      <c r="L95" s="157">
        <f t="shared" si="57"/>
        <v>0</v>
      </c>
      <c r="M95" s="164">
        <v>22</v>
      </c>
      <c r="N95" s="164"/>
      <c r="O95" s="157"/>
      <c r="P95" s="164">
        <f t="shared" si="58"/>
        <v>22</v>
      </c>
      <c r="Q95" s="165">
        <f t="shared" si="59"/>
        <v>1.2222222222222223</v>
      </c>
      <c r="R95" s="165">
        <f t="shared" si="71"/>
        <v>0</v>
      </c>
      <c r="S95" s="165">
        <f t="shared" si="71"/>
        <v>0</v>
      </c>
      <c r="T95" s="165">
        <f t="shared" si="60"/>
        <v>1.2222222222222223</v>
      </c>
      <c r="U95" s="157">
        <f t="shared" si="61"/>
        <v>94954.236666666635</v>
      </c>
      <c r="V95" s="157">
        <f t="shared" si="55"/>
        <v>0</v>
      </c>
      <c r="W95" s="157">
        <f t="shared" si="56"/>
        <v>0</v>
      </c>
      <c r="X95" s="157">
        <f t="shared" si="62"/>
        <v>94954.236666666635</v>
      </c>
      <c r="Y95" s="155">
        <f t="shared" si="64"/>
        <v>118692.79583333329</v>
      </c>
      <c r="Z95" s="157"/>
      <c r="AA95" s="157"/>
      <c r="AB95" s="155"/>
      <c r="AC95" s="155"/>
      <c r="AD95" s="155">
        <f t="shared" si="73"/>
        <v>0</v>
      </c>
      <c r="AE95" s="160"/>
      <c r="AF95" s="159"/>
      <c r="AG95" s="155">
        <f t="shared" si="72"/>
        <v>0</v>
      </c>
      <c r="AH95" s="160"/>
      <c r="AI95" s="155"/>
      <c r="AJ95" s="155">
        <f t="shared" si="74"/>
        <v>0</v>
      </c>
      <c r="AK95" s="160">
        <f t="shared" si="65"/>
        <v>1.2222222222222223</v>
      </c>
      <c r="AL95" s="157">
        <v>40</v>
      </c>
      <c r="AM95" s="155">
        <f t="shared" si="66"/>
        <v>8651.8666666666668</v>
      </c>
      <c r="AN95" s="155">
        <f t="shared" si="70"/>
        <v>8651.8666666666668</v>
      </c>
      <c r="AO95" s="155">
        <f t="shared" si="67"/>
        <v>118692.79583333329</v>
      </c>
      <c r="AP95" s="155">
        <f t="shared" si="53"/>
        <v>127344.66249999996</v>
      </c>
      <c r="AQ95" s="155">
        <f t="shared" si="68"/>
        <v>11869.279583333329</v>
      </c>
      <c r="AR95" s="157">
        <f t="shared" si="69"/>
        <v>139213.9420833333</v>
      </c>
      <c r="AS95" s="193"/>
    </row>
    <row r="96" spans="1:45" ht="49.5" x14ac:dyDescent="0.25">
      <c r="A96" s="155">
        <f t="shared" si="52"/>
        <v>81</v>
      </c>
      <c r="B96" s="163" t="s">
        <v>116</v>
      </c>
      <c r="C96" s="163" t="s">
        <v>362</v>
      </c>
      <c r="D96" s="67" t="s">
        <v>62</v>
      </c>
      <c r="E96" s="67" t="s">
        <v>622</v>
      </c>
      <c r="F96" s="67" t="s">
        <v>529</v>
      </c>
      <c r="G96" s="67" t="s">
        <v>570</v>
      </c>
      <c r="H96" s="67">
        <v>5.41</v>
      </c>
      <c r="I96" s="67">
        <v>4.75</v>
      </c>
      <c r="J96" s="157">
        <v>17697</v>
      </c>
      <c r="K96" s="157">
        <f t="shared" si="63"/>
        <v>95740.77</v>
      </c>
      <c r="L96" s="157">
        <f t="shared" si="57"/>
        <v>84060.75</v>
      </c>
      <c r="M96" s="164">
        <v>10.5</v>
      </c>
      <c r="N96" s="164"/>
      <c r="O96" s="157"/>
      <c r="P96" s="164">
        <f t="shared" si="58"/>
        <v>10.5</v>
      </c>
      <c r="Q96" s="165">
        <f t="shared" si="59"/>
        <v>0.58333333333333337</v>
      </c>
      <c r="R96" s="165">
        <f t="shared" si="71"/>
        <v>0</v>
      </c>
      <c r="S96" s="165">
        <f t="shared" si="71"/>
        <v>0</v>
      </c>
      <c r="T96" s="165">
        <f t="shared" si="60"/>
        <v>0.58333333333333337</v>
      </c>
      <c r="U96" s="157">
        <f t="shared" si="61"/>
        <v>55848.782500000008</v>
      </c>
      <c r="V96" s="157">
        <f t="shared" si="55"/>
        <v>0</v>
      </c>
      <c r="W96" s="157">
        <f t="shared" si="56"/>
        <v>0</v>
      </c>
      <c r="X96" s="157">
        <f t="shared" si="62"/>
        <v>55848.782500000008</v>
      </c>
      <c r="Y96" s="155">
        <f t="shared" si="64"/>
        <v>69810.978125000009</v>
      </c>
      <c r="Z96" s="157"/>
      <c r="AA96" s="157"/>
      <c r="AB96" s="155"/>
      <c r="AC96" s="155"/>
      <c r="AD96" s="155">
        <f t="shared" si="73"/>
        <v>0</v>
      </c>
      <c r="AE96" s="160"/>
      <c r="AF96" s="159"/>
      <c r="AG96" s="155">
        <f t="shared" si="72"/>
        <v>0</v>
      </c>
      <c r="AH96" s="160"/>
      <c r="AI96" s="155"/>
      <c r="AJ96" s="155">
        <f t="shared" si="74"/>
        <v>0</v>
      </c>
      <c r="AK96" s="160">
        <f>Q96+R96</f>
        <v>0.58333333333333337</v>
      </c>
      <c r="AL96" s="157">
        <v>40</v>
      </c>
      <c r="AM96" s="155">
        <f t="shared" si="66"/>
        <v>4129.3</v>
      </c>
      <c r="AN96" s="155">
        <f t="shared" si="70"/>
        <v>4129.3</v>
      </c>
      <c r="AO96" s="155">
        <f t="shared" si="67"/>
        <v>69810.978125000009</v>
      </c>
      <c r="AP96" s="155">
        <f t="shared" si="53"/>
        <v>73940.278125000012</v>
      </c>
      <c r="AQ96" s="155">
        <f t="shared" si="68"/>
        <v>6981.0978125000011</v>
      </c>
      <c r="AR96" s="157">
        <f t="shared" si="69"/>
        <v>80921.375937500008</v>
      </c>
      <c r="AS96" s="193"/>
    </row>
    <row r="97" spans="1:45" ht="49.5" x14ac:dyDescent="0.25">
      <c r="A97" s="155">
        <f t="shared" si="52"/>
        <v>82</v>
      </c>
      <c r="B97" s="163" t="s">
        <v>364</v>
      </c>
      <c r="C97" s="163" t="s">
        <v>365</v>
      </c>
      <c r="D97" s="67" t="s">
        <v>62</v>
      </c>
      <c r="E97" s="67" t="s">
        <v>623</v>
      </c>
      <c r="F97" s="114" t="s">
        <v>530</v>
      </c>
      <c r="G97" s="67" t="s">
        <v>570</v>
      </c>
      <c r="H97" s="67">
        <v>5.41</v>
      </c>
      <c r="I97" s="67">
        <v>4.75</v>
      </c>
      <c r="J97" s="157">
        <v>17697</v>
      </c>
      <c r="K97" s="157">
        <f t="shared" si="63"/>
        <v>95740.77</v>
      </c>
      <c r="L97" s="157">
        <f t="shared" si="57"/>
        <v>84060.75</v>
      </c>
      <c r="M97" s="164">
        <v>21</v>
      </c>
      <c r="N97" s="164"/>
      <c r="O97" s="164">
        <v>2.5</v>
      </c>
      <c r="P97" s="164">
        <f t="shared" si="58"/>
        <v>23.5</v>
      </c>
      <c r="Q97" s="165">
        <f>M97/18</f>
        <v>1.1666666666666667</v>
      </c>
      <c r="R97" s="165">
        <f t="shared" si="71"/>
        <v>0</v>
      </c>
      <c r="S97" s="165">
        <f t="shared" si="71"/>
        <v>0.10416666666666667</v>
      </c>
      <c r="T97" s="165">
        <f t="shared" si="60"/>
        <v>1.2708333333333335</v>
      </c>
      <c r="U97" s="157">
        <f t="shared" si="61"/>
        <v>111697.56500000002</v>
      </c>
      <c r="V97" s="157">
        <f t="shared" si="55"/>
        <v>0</v>
      </c>
      <c r="W97" s="157">
        <f t="shared" si="56"/>
        <v>8756.328125</v>
      </c>
      <c r="X97" s="157">
        <f t="shared" si="62"/>
        <v>120453.89312500002</v>
      </c>
      <c r="Y97" s="155">
        <f t="shared" si="64"/>
        <v>150567.36640625002</v>
      </c>
      <c r="Z97" s="157"/>
      <c r="AA97" s="157"/>
      <c r="AB97" s="155"/>
      <c r="AC97" s="155"/>
      <c r="AD97" s="155">
        <f t="shared" si="73"/>
        <v>0</v>
      </c>
      <c r="AE97" s="160"/>
      <c r="AF97" s="159"/>
      <c r="AG97" s="155">
        <f t="shared" si="72"/>
        <v>0</v>
      </c>
      <c r="AH97" s="160"/>
      <c r="AI97" s="155"/>
      <c r="AJ97" s="155">
        <f t="shared" si="74"/>
        <v>0</v>
      </c>
      <c r="AK97" s="160">
        <f t="shared" si="65"/>
        <v>1.1666666666666667</v>
      </c>
      <c r="AL97" s="157">
        <v>40</v>
      </c>
      <c r="AM97" s="155">
        <f t="shared" si="66"/>
        <v>8258.6</v>
      </c>
      <c r="AN97" s="155">
        <f t="shared" si="70"/>
        <v>8258.6</v>
      </c>
      <c r="AO97" s="155">
        <f t="shared" si="67"/>
        <v>150567.36640625002</v>
      </c>
      <c r="AP97" s="155">
        <f t="shared" si="53"/>
        <v>158825.96640625002</v>
      </c>
      <c r="AQ97" s="155">
        <f t="shared" si="68"/>
        <v>15056.736640625002</v>
      </c>
      <c r="AR97" s="157">
        <f t="shared" si="69"/>
        <v>173882.70304687502</v>
      </c>
      <c r="AS97" s="193"/>
    </row>
    <row r="98" spans="1:45" ht="49.5" x14ac:dyDescent="0.25">
      <c r="A98" s="155">
        <f t="shared" si="52"/>
        <v>83</v>
      </c>
      <c r="B98" s="163" t="s">
        <v>368</v>
      </c>
      <c r="C98" s="163" t="s">
        <v>369</v>
      </c>
      <c r="D98" s="67" t="s">
        <v>62</v>
      </c>
      <c r="E98" s="67" t="s">
        <v>624</v>
      </c>
      <c r="F98" s="67" t="s">
        <v>655</v>
      </c>
      <c r="G98" s="67" t="s">
        <v>572</v>
      </c>
      <c r="H98" s="67">
        <v>4.66</v>
      </c>
      <c r="I98" s="67">
        <v>4.62</v>
      </c>
      <c r="J98" s="157">
        <v>17697</v>
      </c>
      <c r="K98" s="157">
        <f t="shared" si="63"/>
        <v>82468.02</v>
      </c>
      <c r="L98" s="157">
        <f t="shared" si="57"/>
        <v>81760.14</v>
      </c>
      <c r="M98" s="164">
        <v>6</v>
      </c>
      <c r="N98" s="164"/>
      <c r="O98" s="157"/>
      <c r="P98" s="164">
        <f t="shared" si="58"/>
        <v>6</v>
      </c>
      <c r="Q98" s="165">
        <f t="shared" si="59"/>
        <v>0.33333333333333331</v>
      </c>
      <c r="R98" s="165">
        <f t="shared" si="71"/>
        <v>0</v>
      </c>
      <c r="S98" s="165">
        <f t="shared" si="71"/>
        <v>0</v>
      </c>
      <c r="T98" s="165">
        <f t="shared" si="60"/>
        <v>0.33333333333333331</v>
      </c>
      <c r="U98" s="157">
        <f t="shared" si="61"/>
        <v>27489.340000000004</v>
      </c>
      <c r="V98" s="157">
        <f t="shared" si="55"/>
        <v>0</v>
      </c>
      <c r="W98" s="157">
        <f t="shared" si="56"/>
        <v>0</v>
      </c>
      <c r="X98" s="157">
        <f t="shared" si="62"/>
        <v>27489.340000000004</v>
      </c>
      <c r="Y98" s="155">
        <f t="shared" si="64"/>
        <v>34361.675000000003</v>
      </c>
      <c r="Z98" s="157"/>
      <c r="AA98" s="157"/>
      <c r="AB98" s="155"/>
      <c r="AC98" s="155"/>
      <c r="AD98" s="155">
        <f t="shared" si="73"/>
        <v>0</v>
      </c>
      <c r="AE98" s="160"/>
      <c r="AF98" s="159"/>
      <c r="AG98" s="155">
        <f t="shared" si="72"/>
        <v>0</v>
      </c>
      <c r="AH98" s="160"/>
      <c r="AI98" s="155"/>
      <c r="AJ98" s="155">
        <f t="shared" si="74"/>
        <v>0</v>
      </c>
      <c r="AK98" s="160">
        <f t="shared" si="65"/>
        <v>0.33333333333333331</v>
      </c>
      <c r="AL98" s="157">
        <v>40</v>
      </c>
      <c r="AM98" s="155">
        <f t="shared" si="66"/>
        <v>2359.6</v>
      </c>
      <c r="AN98" s="155">
        <f t="shared" si="70"/>
        <v>2359.6</v>
      </c>
      <c r="AO98" s="155">
        <f t="shared" si="67"/>
        <v>34361.675000000003</v>
      </c>
      <c r="AP98" s="155">
        <f t="shared" si="53"/>
        <v>36721.275000000001</v>
      </c>
      <c r="AQ98" s="155">
        <f t="shared" si="68"/>
        <v>3436.1675000000005</v>
      </c>
      <c r="AR98" s="157">
        <f t="shared" si="69"/>
        <v>40157.442500000005</v>
      </c>
      <c r="AS98" s="193"/>
    </row>
    <row r="99" spans="1:45" ht="49.5" x14ac:dyDescent="0.25">
      <c r="A99" s="155">
        <f t="shared" si="52"/>
        <v>84</v>
      </c>
      <c r="B99" s="163" t="s">
        <v>372</v>
      </c>
      <c r="C99" s="163" t="s">
        <v>373</v>
      </c>
      <c r="D99" s="67" t="s">
        <v>62</v>
      </c>
      <c r="E99" s="67" t="s">
        <v>656</v>
      </c>
      <c r="F99" s="67" t="s">
        <v>657</v>
      </c>
      <c r="G99" s="67" t="s">
        <v>567</v>
      </c>
      <c r="H99" s="67">
        <v>4.1900000000000004</v>
      </c>
      <c r="I99" s="67">
        <v>4.49</v>
      </c>
      <c r="J99" s="157">
        <v>17697</v>
      </c>
      <c r="K99" s="157">
        <f t="shared" si="63"/>
        <v>74150.430000000008</v>
      </c>
      <c r="L99" s="157">
        <f t="shared" si="57"/>
        <v>79459.53</v>
      </c>
      <c r="M99" s="164">
        <v>6.5</v>
      </c>
      <c r="N99" s="164"/>
      <c r="O99" s="157"/>
      <c r="P99" s="164">
        <f t="shared" si="58"/>
        <v>6.5</v>
      </c>
      <c r="Q99" s="165">
        <f t="shared" si="59"/>
        <v>0.3611111111111111</v>
      </c>
      <c r="R99" s="165">
        <f t="shared" si="71"/>
        <v>0</v>
      </c>
      <c r="S99" s="165">
        <f t="shared" si="71"/>
        <v>0</v>
      </c>
      <c r="T99" s="165">
        <f t="shared" si="60"/>
        <v>0.3611111111111111</v>
      </c>
      <c r="U99" s="157">
        <f t="shared" si="61"/>
        <v>26776.544166666674</v>
      </c>
      <c r="V99" s="157">
        <f t="shared" si="55"/>
        <v>0</v>
      </c>
      <c r="W99" s="157">
        <f t="shared" si="56"/>
        <v>0</v>
      </c>
      <c r="X99" s="157">
        <f t="shared" si="62"/>
        <v>26776.544166666674</v>
      </c>
      <c r="Y99" s="155">
        <f t="shared" si="64"/>
        <v>33470.680208333346</v>
      </c>
      <c r="Z99" s="157"/>
      <c r="AA99" s="157"/>
      <c r="AB99" s="155"/>
      <c r="AC99" s="155"/>
      <c r="AD99" s="155">
        <f t="shared" si="73"/>
        <v>0</v>
      </c>
      <c r="AE99" s="160"/>
      <c r="AF99" s="159"/>
      <c r="AG99" s="155">
        <f t="shared" si="72"/>
        <v>0</v>
      </c>
      <c r="AH99" s="160"/>
      <c r="AI99" s="155"/>
      <c r="AJ99" s="155">
        <f t="shared" si="74"/>
        <v>0</v>
      </c>
      <c r="AK99" s="160">
        <f t="shared" si="65"/>
        <v>0.3611111111111111</v>
      </c>
      <c r="AL99" s="157">
        <v>40</v>
      </c>
      <c r="AM99" s="155">
        <f t="shared" si="66"/>
        <v>2556.2333333333336</v>
      </c>
      <c r="AN99" s="155">
        <f t="shared" si="70"/>
        <v>2556.2333333333336</v>
      </c>
      <c r="AO99" s="155">
        <f t="shared" si="67"/>
        <v>33470.680208333346</v>
      </c>
      <c r="AP99" s="155">
        <f t="shared" si="53"/>
        <v>36026.913541666683</v>
      </c>
      <c r="AQ99" s="155">
        <f t="shared" si="68"/>
        <v>3347.0680208333347</v>
      </c>
      <c r="AR99" s="157">
        <f t="shared" si="69"/>
        <v>39373.981562500019</v>
      </c>
      <c r="AS99" s="193"/>
    </row>
    <row r="100" spans="1:45" ht="33" x14ac:dyDescent="0.25">
      <c r="A100" s="155">
        <f t="shared" si="52"/>
        <v>85</v>
      </c>
      <c r="B100" s="163" t="s">
        <v>304</v>
      </c>
      <c r="C100" s="163" t="s">
        <v>376</v>
      </c>
      <c r="D100" s="67" t="s">
        <v>127</v>
      </c>
      <c r="E100" s="67" t="s">
        <v>625</v>
      </c>
      <c r="F100" s="67" t="s">
        <v>110</v>
      </c>
      <c r="G100" s="67" t="s">
        <v>133</v>
      </c>
      <c r="H100" s="67"/>
      <c r="I100" s="67">
        <v>3.45</v>
      </c>
      <c r="J100" s="157">
        <v>17697</v>
      </c>
      <c r="K100" s="157">
        <f t="shared" si="63"/>
        <v>0</v>
      </c>
      <c r="L100" s="157">
        <f t="shared" si="57"/>
        <v>61054.65</v>
      </c>
      <c r="M100" s="164"/>
      <c r="N100" s="164">
        <v>15.5</v>
      </c>
      <c r="O100" s="157"/>
      <c r="P100" s="164">
        <f t="shared" si="58"/>
        <v>15.5</v>
      </c>
      <c r="Q100" s="165">
        <f t="shared" si="59"/>
        <v>0</v>
      </c>
      <c r="R100" s="165">
        <f t="shared" si="71"/>
        <v>0.64583333333333337</v>
      </c>
      <c r="S100" s="165">
        <f t="shared" si="71"/>
        <v>0</v>
      </c>
      <c r="T100" s="165">
        <f t="shared" si="60"/>
        <v>0.64583333333333337</v>
      </c>
      <c r="U100" s="157">
        <f t="shared" si="61"/>
        <v>0</v>
      </c>
      <c r="V100" s="157">
        <f t="shared" si="55"/>
        <v>39431.128124999996</v>
      </c>
      <c r="W100" s="157">
        <f t="shared" si="56"/>
        <v>0</v>
      </c>
      <c r="X100" s="157">
        <f t="shared" si="62"/>
        <v>39431.128124999996</v>
      </c>
      <c r="Y100" s="155">
        <f t="shared" si="64"/>
        <v>49288.910156249993</v>
      </c>
      <c r="Z100" s="157"/>
      <c r="AA100" s="157"/>
      <c r="AB100" s="155"/>
      <c r="AC100" s="155"/>
      <c r="AD100" s="155">
        <f t="shared" si="73"/>
        <v>0</v>
      </c>
      <c r="AE100" s="160"/>
      <c r="AF100" s="159"/>
      <c r="AG100" s="155">
        <f t="shared" si="72"/>
        <v>0</v>
      </c>
      <c r="AH100" s="160"/>
      <c r="AI100" s="155"/>
      <c r="AJ100" s="155">
        <f t="shared" si="74"/>
        <v>0</v>
      </c>
      <c r="AK100" s="160">
        <f t="shared" si="65"/>
        <v>0.64583333333333337</v>
      </c>
      <c r="AL100" s="157">
        <v>40</v>
      </c>
      <c r="AM100" s="155">
        <f t="shared" si="66"/>
        <v>4571.7250000000004</v>
      </c>
      <c r="AN100" s="155">
        <f t="shared" si="70"/>
        <v>4571.7250000000004</v>
      </c>
      <c r="AO100" s="155">
        <f t="shared" si="67"/>
        <v>49288.910156249993</v>
      </c>
      <c r="AP100" s="155">
        <f t="shared" si="53"/>
        <v>53860.635156249991</v>
      </c>
      <c r="AQ100" s="155">
        <f t="shared" si="68"/>
        <v>4928.8910156249995</v>
      </c>
      <c r="AR100" s="157">
        <f t="shared" si="69"/>
        <v>58789.52617187499</v>
      </c>
      <c r="AS100" s="193"/>
    </row>
    <row r="101" spans="1:45" ht="33" x14ac:dyDescent="0.25">
      <c r="A101" s="155">
        <f t="shared" si="52"/>
        <v>86</v>
      </c>
      <c r="B101" s="158" t="s">
        <v>304</v>
      </c>
      <c r="C101" s="163" t="s">
        <v>378</v>
      </c>
      <c r="D101" s="67" t="s">
        <v>127</v>
      </c>
      <c r="E101" s="67" t="s">
        <v>626</v>
      </c>
      <c r="F101" s="67" t="s">
        <v>110</v>
      </c>
      <c r="G101" s="67" t="s">
        <v>133</v>
      </c>
      <c r="H101" s="67"/>
      <c r="I101" s="67">
        <v>3.53</v>
      </c>
      <c r="J101" s="157">
        <v>17697</v>
      </c>
      <c r="K101" s="157">
        <f t="shared" si="63"/>
        <v>0</v>
      </c>
      <c r="L101" s="157">
        <f t="shared" si="57"/>
        <v>62470.409999999996</v>
      </c>
      <c r="M101" s="159"/>
      <c r="N101" s="159">
        <v>27.5</v>
      </c>
      <c r="O101" s="157"/>
      <c r="P101" s="164">
        <f t="shared" si="58"/>
        <v>27.5</v>
      </c>
      <c r="Q101" s="165">
        <f t="shared" si="59"/>
        <v>0</v>
      </c>
      <c r="R101" s="165">
        <f t="shared" si="71"/>
        <v>1.1458333333333333</v>
      </c>
      <c r="S101" s="165">
        <f t="shared" si="71"/>
        <v>0</v>
      </c>
      <c r="T101" s="165">
        <f t="shared" si="60"/>
        <v>1.1458333333333333</v>
      </c>
      <c r="U101" s="157">
        <f t="shared" si="61"/>
        <v>0</v>
      </c>
      <c r="V101" s="157">
        <f t="shared" si="55"/>
        <v>71580.678124999991</v>
      </c>
      <c r="W101" s="157">
        <f t="shared" si="56"/>
        <v>0</v>
      </c>
      <c r="X101" s="157">
        <f t="shared" si="62"/>
        <v>71580.678124999991</v>
      </c>
      <c r="Y101" s="155">
        <f t="shared" si="64"/>
        <v>89475.847656249985</v>
      </c>
      <c r="Z101" s="157"/>
      <c r="AA101" s="157"/>
      <c r="AB101" s="155"/>
      <c r="AC101" s="155"/>
      <c r="AD101" s="155">
        <f t="shared" si="73"/>
        <v>0</v>
      </c>
      <c r="AE101" s="160"/>
      <c r="AF101" s="159"/>
      <c r="AG101" s="155">
        <f t="shared" si="72"/>
        <v>0</v>
      </c>
      <c r="AH101" s="160"/>
      <c r="AI101" s="155"/>
      <c r="AJ101" s="155">
        <f t="shared" si="74"/>
        <v>0</v>
      </c>
      <c r="AK101" s="160">
        <f t="shared" si="65"/>
        <v>1.1458333333333333</v>
      </c>
      <c r="AL101" s="157">
        <v>40</v>
      </c>
      <c r="AM101" s="155">
        <f t="shared" si="66"/>
        <v>8111.125</v>
      </c>
      <c r="AN101" s="155">
        <f t="shared" si="70"/>
        <v>8111.125</v>
      </c>
      <c r="AO101" s="155">
        <f t="shared" si="67"/>
        <v>89475.847656249985</v>
      </c>
      <c r="AP101" s="155">
        <f t="shared" si="53"/>
        <v>97586.972656249985</v>
      </c>
      <c r="AQ101" s="155">
        <f t="shared" si="68"/>
        <v>8947.5847656249989</v>
      </c>
      <c r="AR101" s="157">
        <f t="shared" si="69"/>
        <v>106534.55742187498</v>
      </c>
      <c r="AS101" s="193"/>
    </row>
    <row r="102" spans="1:45" ht="33" x14ac:dyDescent="0.25">
      <c r="A102" s="155">
        <f t="shared" si="52"/>
        <v>87</v>
      </c>
      <c r="B102" s="158" t="s">
        <v>227</v>
      </c>
      <c r="C102" s="163" t="s">
        <v>678</v>
      </c>
      <c r="D102" s="67" t="s">
        <v>62</v>
      </c>
      <c r="E102" s="67" t="s">
        <v>723</v>
      </c>
      <c r="F102" s="67" t="s">
        <v>110</v>
      </c>
      <c r="G102" s="67" t="s">
        <v>92</v>
      </c>
      <c r="H102" s="67">
        <v>4.1399999999999997</v>
      </c>
      <c r="I102" s="67"/>
      <c r="J102" s="157">
        <v>17697</v>
      </c>
      <c r="K102" s="157">
        <f t="shared" si="63"/>
        <v>73265.579999999987</v>
      </c>
      <c r="L102" s="157">
        <f t="shared" si="57"/>
        <v>0</v>
      </c>
      <c r="M102" s="159">
        <v>8</v>
      </c>
      <c r="N102" s="159"/>
      <c r="O102" s="157"/>
      <c r="P102" s="164">
        <f t="shared" si="58"/>
        <v>8</v>
      </c>
      <c r="Q102" s="165">
        <f t="shared" si="59"/>
        <v>0.44444444444444442</v>
      </c>
      <c r="R102" s="165">
        <f t="shared" si="71"/>
        <v>0</v>
      </c>
      <c r="S102" s="165">
        <f t="shared" si="71"/>
        <v>0</v>
      </c>
      <c r="T102" s="165">
        <f t="shared" si="60"/>
        <v>0.44444444444444442</v>
      </c>
      <c r="U102" s="157">
        <f t="shared" si="61"/>
        <v>32562.479999999996</v>
      </c>
      <c r="V102" s="157">
        <f t="shared" si="55"/>
        <v>0</v>
      </c>
      <c r="W102" s="157">
        <f t="shared" si="56"/>
        <v>0</v>
      </c>
      <c r="X102" s="157">
        <f t="shared" si="62"/>
        <v>32562.479999999996</v>
      </c>
      <c r="Y102" s="155">
        <f t="shared" si="64"/>
        <v>40703.099999999991</v>
      </c>
      <c r="Z102" s="157"/>
      <c r="AA102" s="157"/>
      <c r="AB102" s="155"/>
      <c r="AC102" s="155"/>
      <c r="AD102" s="155">
        <f t="shared" si="73"/>
        <v>0</v>
      </c>
      <c r="AE102" s="160"/>
      <c r="AF102" s="159"/>
      <c r="AG102" s="155">
        <f t="shared" si="72"/>
        <v>0</v>
      </c>
      <c r="AH102" s="160"/>
      <c r="AI102" s="155"/>
      <c r="AJ102" s="155">
        <f t="shared" si="74"/>
        <v>0</v>
      </c>
      <c r="AK102" s="160">
        <f t="shared" si="65"/>
        <v>0.44444444444444442</v>
      </c>
      <c r="AL102" s="157">
        <v>40</v>
      </c>
      <c r="AM102" s="155">
        <f t="shared" si="66"/>
        <v>3146.1333333333332</v>
      </c>
      <c r="AN102" s="155">
        <f t="shared" si="70"/>
        <v>3146.1333333333332</v>
      </c>
      <c r="AO102" s="155">
        <f t="shared" si="67"/>
        <v>40703.099999999991</v>
      </c>
      <c r="AP102" s="155">
        <f t="shared" si="53"/>
        <v>43849.233333333323</v>
      </c>
      <c r="AQ102" s="155">
        <f t="shared" si="68"/>
        <v>4070.3099999999995</v>
      </c>
      <c r="AR102" s="157">
        <f t="shared" si="69"/>
        <v>47919.54333333332</v>
      </c>
      <c r="AS102" s="193"/>
    </row>
    <row r="103" spans="1:45" ht="49.5" x14ac:dyDescent="0.25">
      <c r="A103" s="155">
        <f t="shared" si="52"/>
        <v>88</v>
      </c>
      <c r="B103" s="163" t="s">
        <v>380</v>
      </c>
      <c r="C103" s="163" t="s">
        <v>381</v>
      </c>
      <c r="D103" s="67" t="s">
        <v>62</v>
      </c>
      <c r="E103" s="67" t="s">
        <v>627</v>
      </c>
      <c r="F103" s="67" t="s">
        <v>68</v>
      </c>
      <c r="G103" s="67" t="s">
        <v>69</v>
      </c>
      <c r="H103" s="67">
        <v>5.41</v>
      </c>
      <c r="I103" s="67"/>
      <c r="J103" s="157">
        <v>17697</v>
      </c>
      <c r="K103" s="157">
        <f t="shared" si="63"/>
        <v>95740.77</v>
      </c>
      <c r="L103" s="157">
        <f t="shared" si="57"/>
        <v>0</v>
      </c>
      <c r="M103" s="164">
        <v>15</v>
      </c>
      <c r="N103" s="164"/>
      <c r="O103" s="157"/>
      <c r="P103" s="164">
        <f t="shared" si="58"/>
        <v>15</v>
      </c>
      <c r="Q103" s="165">
        <f t="shared" si="59"/>
        <v>0.83333333333333337</v>
      </c>
      <c r="R103" s="165">
        <f t="shared" si="71"/>
        <v>0</v>
      </c>
      <c r="S103" s="165">
        <f t="shared" si="71"/>
        <v>0</v>
      </c>
      <c r="T103" s="165">
        <f t="shared" si="60"/>
        <v>0.83333333333333337</v>
      </c>
      <c r="U103" s="157">
        <f t="shared" si="61"/>
        <v>79783.975000000006</v>
      </c>
      <c r="V103" s="157">
        <f t="shared" si="55"/>
        <v>0</v>
      </c>
      <c r="W103" s="157">
        <f t="shared" si="56"/>
        <v>0</v>
      </c>
      <c r="X103" s="157">
        <f t="shared" si="62"/>
        <v>79783.975000000006</v>
      </c>
      <c r="Y103" s="155">
        <f t="shared" si="64"/>
        <v>99729.96875</v>
      </c>
      <c r="Z103" s="157"/>
      <c r="AA103" s="157"/>
      <c r="AB103" s="155"/>
      <c r="AC103" s="155"/>
      <c r="AD103" s="155">
        <f t="shared" si="73"/>
        <v>0</v>
      </c>
      <c r="AE103" s="160"/>
      <c r="AF103" s="159"/>
      <c r="AG103" s="155">
        <f t="shared" si="72"/>
        <v>0</v>
      </c>
      <c r="AH103" s="160"/>
      <c r="AI103" s="155"/>
      <c r="AJ103" s="155">
        <f t="shared" si="74"/>
        <v>0</v>
      </c>
      <c r="AK103" s="160">
        <f t="shared" si="65"/>
        <v>0.83333333333333337</v>
      </c>
      <c r="AL103" s="157">
        <v>40</v>
      </c>
      <c r="AM103" s="155">
        <f t="shared" si="66"/>
        <v>5899</v>
      </c>
      <c r="AN103" s="155">
        <f t="shared" si="70"/>
        <v>5899</v>
      </c>
      <c r="AO103" s="155">
        <f t="shared" si="67"/>
        <v>99729.96875</v>
      </c>
      <c r="AP103" s="155">
        <f t="shared" si="53"/>
        <v>105628.96875</v>
      </c>
      <c r="AQ103" s="155">
        <f t="shared" si="68"/>
        <v>9972.9968750000007</v>
      </c>
      <c r="AR103" s="157">
        <f t="shared" si="69"/>
        <v>115601.965625</v>
      </c>
      <c r="AS103" s="193"/>
    </row>
    <row r="104" spans="1:45" ht="33" x14ac:dyDescent="0.25">
      <c r="A104" s="155">
        <f t="shared" si="52"/>
        <v>89</v>
      </c>
      <c r="B104" s="163" t="s">
        <v>560</v>
      </c>
      <c r="C104" s="163" t="s">
        <v>561</v>
      </c>
      <c r="D104" s="67" t="s">
        <v>62</v>
      </c>
      <c r="E104" s="67" t="s">
        <v>721</v>
      </c>
      <c r="F104" s="114" t="s">
        <v>563</v>
      </c>
      <c r="G104" s="67" t="s">
        <v>722</v>
      </c>
      <c r="H104" s="114">
        <v>4.38</v>
      </c>
      <c r="I104" s="114"/>
      <c r="J104" s="155">
        <v>17697</v>
      </c>
      <c r="K104" s="157">
        <f t="shared" si="63"/>
        <v>77512.86</v>
      </c>
      <c r="L104" s="155">
        <f t="shared" si="57"/>
        <v>0</v>
      </c>
      <c r="M104" s="159">
        <v>6</v>
      </c>
      <c r="N104" s="164"/>
      <c r="O104" s="157"/>
      <c r="P104" s="164">
        <f t="shared" si="58"/>
        <v>6</v>
      </c>
      <c r="Q104" s="165">
        <f t="shared" si="59"/>
        <v>0.33333333333333331</v>
      </c>
      <c r="R104" s="165">
        <f t="shared" si="71"/>
        <v>0</v>
      </c>
      <c r="S104" s="165">
        <f t="shared" si="71"/>
        <v>0</v>
      </c>
      <c r="T104" s="165">
        <f t="shared" si="60"/>
        <v>0.33333333333333331</v>
      </c>
      <c r="U104" s="157">
        <f t="shared" si="61"/>
        <v>25837.620000000003</v>
      </c>
      <c r="V104" s="157">
        <f t="shared" si="55"/>
        <v>0</v>
      </c>
      <c r="W104" s="157">
        <f t="shared" si="56"/>
        <v>0</v>
      </c>
      <c r="X104" s="157">
        <f t="shared" si="62"/>
        <v>25837.620000000003</v>
      </c>
      <c r="Y104" s="155">
        <f t="shared" si="64"/>
        <v>32297.025000000001</v>
      </c>
      <c r="Z104" s="157"/>
      <c r="AA104" s="157"/>
      <c r="AB104" s="155"/>
      <c r="AC104" s="155"/>
      <c r="AD104" s="155">
        <f t="shared" si="73"/>
        <v>0</v>
      </c>
      <c r="AE104" s="160"/>
      <c r="AF104" s="159"/>
      <c r="AG104" s="155">
        <f t="shared" si="72"/>
        <v>0</v>
      </c>
      <c r="AH104" s="160"/>
      <c r="AI104" s="155"/>
      <c r="AJ104" s="155">
        <f t="shared" si="74"/>
        <v>0</v>
      </c>
      <c r="AK104" s="160">
        <f t="shared" si="65"/>
        <v>0.33333333333333331</v>
      </c>
      <c r="AL104" s="157">
        <v>40</v>
      </c>
      <c r="AM104" s="155">
        <f t="shared" si="66"/>
        <v>2359.6</v>
      </c>
      <c r="AN104" s="155">
        <f t="shared" si="70"/>
        <v>2359.6</v>
      </c>
      <c r="AO104" s="155">
        <f t="shared" si="67"/>
        <v>32297.025000000001</v>
      </c>
      <c r="AP104" s="155">
        <f t="shared" si="53"/>
        <v>34656.625</v>
      </c>
      <c r="AQ104" s="155"/>
      <c r="AR104" s="157">
        <f t="shared" si="69"/>
        <v>34656.625</v>
      </c>
      <c r="AS104" s="193"/>
    </row>
    <row r="105" spans="1:45" ht="66" x14ac:dyDescent="0.25">
      <c r="A105" s="155">
        <f t="shared" si="52"/>
        <v>90</v>
      </c>
      <c r="B105" s="163" t="s">
        <v>383</v>
      </c>
      <c r="C105" s="163" t="s">
        <v>384</v>
      </c>
      <c r="D105" s="67" t="s">
        <v>62</v>
      </c>
      <c r="E105" s="67" t="s">
        <v>628</v>
      </c>
      <c r="F105" s="67" t="s">
        <v>110</v>
      </c>
      <c r="G105" s="67" t="s">
        <v>574</v>
      </c>
      <c r="H105" s="67">
        <v>4.1900000000000004</v>
      </c>
      <c r="I105" s="67">
        <v>4</v>
      </c>
      <c r="J105" s="157">
        <v>17697</v>
      </c>
      <c r="K105" s="157">
        <f t="shared" si="63"/>
        <v>74150.430000000008</v>
      </c>
      <c r="L105" s="157">
        <f t="shared" si="57"/>
        <v>70788</v>
      </c>
      <c r="M105" s="164">
        <v>14</v>
      </c>
      <c r="N105" s="164"/>
      <c r="O105" s="157"/>
      <c r="P105" s="164">
        <f t="shared" si="58"/>
        <v>14</v>
      </c>
      <c r="Q105" s="165">
        <f t="shared" si="59"/>
        <v>0.77777777777777779</v>
      </c>
      <c r="R105" s="165">
        <f t="shared" ref="R105:S120" si="76">N105/24</f>
        <v>0</v>
      </c>
      <c r="S105" s="165">
        <f t="shared" si="76"/>
        <v>0</v>
      </c>
      <c r="T105" s="165">
        <f t="shared" si="60"/>
        <v>0.77777777777777779</v>
      </c>
      <c r="U105" s="157">
        <f t="shared" si="61"/>
        <v>57672.556666666678</v>
      </c>
      <c r="V105" s="157">
        <f t="shared" si="55"/>
        <v>0</v>
      </c>
      <c r="W105" s="157">
        <f t="shared" si="56"/>
        <v>0</v>
      </c>
      <c r="X105" s="157">
        <f t="shared" si="62"/>
        <v>57672.556666666678</v>
      </c>
      <c r="Y105" s="155">
        <f t="shared" si="64"/>
        <v>72090.695833333346</v>
      </c>
      <c r="Z105" s="157"/>
      <c r="AA105" s="157"/>
      <c r="AB105" s="155"/>
      <c r="AC105" s="155"/>
      <c r="AD105" s="155">
        <f t="shared" si="73"/>
        <v>0</v>
      </c>
      <c r="AE105" s="160"/>
      <c r="AF105" s="159"/>
      <c r="AG105" s="155">
        <f t="shared" si="72"/>
        <v>0</v>
      </c>
      <c r="AH105" s="160"/>
      <c r="AI105" s="155"/>
      <c r="AJ105" s="155">
        <f t="shared" si="74"/>
        <v>0</v>
      </c>
      <c r="AK105" s="160">
        <f t="shared" si="65"/>
        <v>0.77777777777777779</v>
      </c>
      <c r="AL105" s="157">
        <v>40</v>
      </c>
      <c r="AM105" s="155">
        <f t="shared" si="66"/>
        <v>5505.7333333333336</v>
      </c>
      <c r="AN105" s="155">
        <f t="shared" si="70"/>
        <v>5505.7333333333336</v>
      </c>
      <c r="AO105" s="155">
        <f t="shared" si="67"/>
        <v>72090.695833333346</v>
      </c>
      <c r="AP105" s="155">
        <f t="shared" si="53"/>
        <v>77596.429166666683</v>
      </c>
      <c r="AQ105" s="155">
        <f t="shared" si="68"/>
        <v>7209.0695833333348</v>
      </c>
      <c r="AR105" s="157">
        <f t="shared" si="69"/>
        <v>84805.498750000013</v>
      </c>
      <c r="AS105" s="193"/>
    </row>
    <row r="106" spans="1:45" ht="33" x14ac:dyDescent="0.25">
      <c r="A106" s="155">
        <f t="shared" si="52"/>
        <v>91</v>
      </c>
      <c r="B106" s="158" t="s">
        <v>250</v>
      </c>
      <c r="C106" s="158" t="s">
        <v>703</v>
      </c>
      <c r="D106" s="67" t="s">
        <v>62</v>
      </c>
      <c r="E106" s="114" t="s">
        <v>515</v>
      </c>
      <c r="F106" s="67" t="s">
        <v>110</v>
      </c>
      <c r="G106" s="67" t="s">
        <v>92</v>
      </c>
      <c r="H106" s="67">
        <v>4.33</v>
      </c>
      <c r="I106" s="67"/>
      <c r="J106" s="157">
        <v>17697</v>
      </c>
      <c r="K106" s="157">
        <f t="shared" si="63"/>
        <v>76628.009999999995</v>
      </c>
      <c r="L106" s="157">
        <f t="shared" si="57"/>
        <v>0</v>
      </c>
      <c r="M106" s="159">
        <v>17</v>
      </c>
      <c r="N106" s="159"/>
      <c r="O106" s="157"/>
      <c r="P106" s="164">
        <f t="shared" si="58"/>
        <v>17</v>
      </c>
      <c r="Q106" s="165">
        <f t="shared" si="59"/>
        <v>0.94444444444444442</v>
      </c>
      <c r="R106" s="165">
        <f t="shared" si="76"/>
        <v>0</v>
      </c>
      <c r="S106" s="165">
        <f t="shared" si="76"/>
        <v>0</v>
      </c>
      <c r="T106" s="165">
        <f t="shared" si="60"/>
        <v>0.94444444444444442</v>
      </c>
      <c r="U106" s="157">
        <f t="shared" si="61"/>
        <v>72370.898333333331</v>
      </c>
      <c r="V106" s="157">
        <f t="shared" si="55"/>
        <v>0</v>
      </c>
      <c r="W106" s="157">
        <f t="shared" si="56"/>
        <v>0</v>
      </c>
      <c r="X106" s="157">
        <f t="shared" si="62"/>
        <v>72370.898333333331</v>
      </c>
      <c r="Y106" s="155">
        <f t="shared" si="64"/>
        <v>90463.62291666666</v>
      </c>
      <c r="Z106" s="157"/>
      <c r="AA106" s="155">
        <f t="shared" ref="AA106" si="77">Y106*0.3</f>
        <v>27139.086874999997</v>
      </c>
      <c r="AB106" s="155"/>
      <c r="AC106" s="155"/>
      <c r="AD106" s="155">
        <f t="shared" si="73"/>
        <v>0</v>
      </c>
      <c r="AE106" s="160"/>
      <c r="AF106" s="159"/>
      <c r="AG106" s="155">
        <f t="shared" si="72"/>
        <v>0</v>
      </c>
      <c r="AH106" s="160"/>
      <c r="AI106" s="155"/>
      <c r="AJ106" s="155">
        <f t="shared" si="74"/>
        <v>0</v>
      </c>
      <c r="AK106" s="160">
        <f t="shared" si="65"/>
        <v>0.94444444444444442</v>
      </c>
      <c r="AL106" s="157"/>
      <c r="AM106" s="155">
        <f t="shared" si="66"/>
        <v>0</v>
      </c>
      <c r="AN106" s="155">
        <f t="shared" si="70"/>
        <v>27139.086874999997</v>
      </c>
      <c r="AO106" s="155">
        <f t="shared" si="67"/>
        <v>90463.62291666666</v>
      </c>
      <c r="AP106" s="155">
        <f t="shared" si="53"/>
        <v>117602.70979166665</v>
      </c>
      <c r="AQ106" s="155">
        <f t="shared" si="68"/>
        <v>9046.3622916666664</v>
      </c>
      <c r="AR106" s="157">
        <f t="shared" si="69"/>
        <v>126649.07208333332</v>
      </c>
      <c r="AS106" s="193"/>
    </row>
    <row r="107" spans="1:45" ht="33" x14ac:dyDescent="0.25">
      <c r="A107" s="155">
        <f t="shared" si="52"/>
        <v>92</v>
      </c>
      <c r="B107" s="163" t="s">
        <v>388</v>
      </c>
      <c r="C107" s="163" t="s">
        <v>389</v>
      </c>
      <c r="D107" s="67" t="s">
        <v>62</v>
      </c>
      <c r="E107" s="67" t="s">
        <v>629</v>
      </c>
      <c r="F107" s="67" t="s">
        <v>328</v>
      </c>
      <c r="G107" s="67" t="s">
        <v>570</v>
      </c>
      <c r="H107" s="67">
        <v>5.41</v>
      </c>
      <c r="I107" s="67">
        <v>4.75</v>
      </c>
      <c r="J107" s="157">
        <v>17697</v>
      </c>
      <c r="K107" s="157">
        <f t="shared" si="63"/>
        <v>95740.77</v>
      </c>
      <c r="L107" s="157">
        <f t="shared" si="57"/>
        <v>84060.75</v>
      </c>
      <c r="M107" s="164">
        <v>4</v>
      </c>
      <c r="N107" s="164">
        <v>12</v>
      </c>
      <c r="O107" s="157"/>
      <c r="P107" s="164">
        <f t="shared" si="58"/>
        <v>16</v>
      </c>
      <c r="Q107" s="165">
        <f t="shared" si="59"/>
        <v>0.22222222222222221</v>
      </c>
      <c r="R107" s="165">
        <f t="shared" si="76"/>
        <v>0.5</v>
      </c>
      <c r="S107" s="165">
        <f t="shared" si="76"/>
        <v>0</v>
      </c>
      <c r="T107" s="165">
        <f t="shared" si="60"/>
        <v>0.72222222222222221</v>
      </c>
      <c r="U107" s="157">
        <f t="shared" si="61"/>
        <v>21275.726666666669</v>
      </c>
      <c r="V107" s="157">
        <f t="shared" si="55"/>
        <v>42030.375</v>
      </c>
      <c r="W107" s="157">
        <f t="shared" si="56"/>
        <v>0</v>
      </c>
      <c r="X107" s="157">
        <f t="shared" si="62"/>
        <v>63306.101666666669</v>
      </c>
      <c r="Y107" s="155">
        <f t="shared" si="64"/>
        <v>79132.62708333334</v>
      </c>
      <c r="Z107" s="157"/>
      <c r="AA107" s="157"/>
      <c r="AB107" s="155"/>
      <c r="AC107" s="155"/>
      <c r="AD107" s="155">
        <f t="shared" si="73"/>
        <v>0</v>
      </c>
      <c r="AE107" s="160"/>
      <c r="AF107" s="159"/>
      <c r="AG107" s="155">
        <f t="shared" si="72"/>
        <v>0</v>
      </c>
      <c r="AH107" s="160"/>
      <c r="AI107" s="155"/>
      <c r="AJ107" s="155">
        <f t="shared" si="74"/>
        <v>0</v>
      </c>
      <c r="AK107" s="160">
        <f t="shared" si="65"/>
        <v>0.72222222222222221</v>
      </c>
      <c r="AL107" s="157">
        <v>40</v>
      </c>
      <c r="AM107" s="155">
        <f t="shared" si="66"/>
        <v>5112.4666666666672</v>
      </c>
      <c r="AN107" s="155">
        <f t="shared" si="70"/>
        <v>5112.4666666666672</v>
      </c>
      <c r="AO107" s="155">
        <f t="shared" si="67"/>
        <v>79132.62708333334</v>
      </c>
      <c r="AP107" s="155">
        <f t="shared" si="53"/>
        <v>84245.09375</v>
      </c>
      <c r="AQ107" s="155">
        <f t="shared" si="68"/>
        <v>7913.2627083333346</v>
      </c>
      <c r="AR107" s="157">
        <f t="shared" si="69"/>
        <v>92158.356458333335</v>
      </c>
      <c r="AS107" s="193"/>
    </row>
    <row r="108" spans="1:45" ht="49.5" x14ac:dyDescent="0.25">
      <c r="A108" s="155">
        <f t="shared" si="52"/>
        <v>93</v>
      </c>
      <c r="B108" s="163" t="s">
        <v>391</v>
      </c>
      <c r="C108" s="163" t="s">
        <v>392</v>
      </c>
      <c r="D108" s="67" t="s">
        <v>62</v>
      </c>
      <c r="E108" s="67" t="s">
        <v>630</v>
      </c>
      <c r="F108" s="67" t="s">
        <v>334</v>
      </c>
      <c r="G108" s="67" t="s">
        <v>69</v>
      </c>
      <c r="H108" s="67">
        <v>5.41</v>
      </c>
      <c r="I108" s="67"/>
      <c r="J108" s="157">
        <v>17697</v>
      </c>
      <c r="K108" s="157">
        <f t="shared" si="63"/>
        <v>95740.77</v>
      </c>
      <c r="L108" s="157">
        <f t="shared" si="57"/>
        <v>0</v>
      </c>
      <c r="M108" s="164">
        <v>7</v>
      </c>
      <c r="N108" s="164"/>
      <c r="O108" s="157"/>
      <c r="P108" s="164">
        <f t="shared" si="58"/>
        <v>7</v>
      </c>
      <c r="Q108" s="165">
        <f t="shared" si="59"/>
        <v>0.3888888888888889</v>
      </c>
      <c r="R108" s="165">
        <f t="shared" si="76"/>
        <v>0</v>
      </c>
      <c r="S108" s="165">
        <f t="shared" si="76"/>
        <v>0</v>
      </c>
      <c r="T108" s="165">
        <f t="shared" si="60"/>
        <v>0.3888888888888889</v>
      </c>
      <c r="U108" s="157">
        <f t="shared" si="61"/>
        <v>37232.521666666667</v>
      </c>
      <c r="V108" s="157">
        <f t="shared" si="55"/>
        <v>0</v>
      </c>
      <c r="W108" s="157">
        <f t="shared" si="56"/>
        <v>0</v>
      </c>
      <c r="X108" s="157">
        <f t="shared" si="62"/>
        <v>37232.521666666667</v>
      </c>
      <c r="Y108" s="155">
        <f t="shared" si="64"/>
        <v>46540.652083333334</v>
      </c>
      <c r="Z108" s="157"/>
      <c r="AA108" s="155"/>
      <c r="AB108" s="155"/>
      <c r="AC108" s="155"/>
      <c r="AD108" s="155">
        <f t="shared" si="73"/>
        <v>0</v>
      </c>
      <c r="AE108" s="160"/>
      <c r="AF108" s="159"/>
      <c r="AG108" s="155">
        <f t="shared" si="72"/>
        <v>0</v>
      </c>
      <c r="AH108" s="160"/>
      <c r="AI108" s="155"/>
      <c r="AJ108" s="155">
        <f t="shared" si="74"/>
        <v>0</v>
      </c>
      <c r="AK108" s="160">
        <f t="shared" si="65"/>
        <v>0.3888888888888889</v>
      </c>
      <c r="AL108" s="157">
        <v>40</v>
      </c>
      <c r="AM108" s="155">
        <f t="shared" si="66"/>
        <v>2752.8666666666668</v>
      </c>
      <c r="AN108" s="155">
        <f t="shared" si="70"/>
        <v>2752.8666666666668</v>
      </c>
      <c r="AO108" s="155">
        <f t="shared" si="67"/>
        <v>46540.652083333334</v>
      </c>
      <c r="AP108" s="155">
        <f t="shared" si="53"/>
        <v>49293.518750000003</v>
      </c>
      <c r="AQ108" s="155">
        <f t="shared" si="68"/>
        <v>4654.0652083333334</v>
      </c>
      <c r="AR108" s="157">
        <f t="shared" si="69"/>
        <v>53947.583958333336</v>
      </c>
      <c r="AS108" s="193"/>
    </row>
    <row r="109" spans="1:45" ht="49.5" x14ac:dyDescent="0.25">
      <c r="A109" s="155">
        <f t="shared" si="52"/>
        <v>94</v>
      </c>
      <c r="B109" s="158" t="s">
        <v>135</v>
      </c>
      <c r="C109" s="158" t="s">
        <v>394</v>
      </c>
      <c r="D109" s="114" t="s">
        <v>62</v>
      </c>
      <c r="E109" s="114" t="s">
        <v>631</v>
      </c>
      <c r="F109" s="114" t="s">
        <v>68</v>
      </c>
      <c r="G109" s="67" t="s">
        <v>69</v>
      </c>
      <c r="H109" s="67">
        <v>5.41</v>
      </c>
      <c r="I109" s="67"/>
      <c r="J109" s="157">
        <v>17697</v>
      </c>
      <c r="K109" s="157">
        <f t="shared" si="63"/>
        <v>95740.77</v>
      </c>
      <c r="L109" s="157">
        <f t="shared" si="57"/>
        <v>0</v>
      </c>
      <c r="M109" s="159">
        <v>18</v>
      </c>
      <c r="N109" s="159"/>
      <c r="O109" s="157"/>
      <c r="P109" s="164">
        <f t="shared" si="58"/>
        <v>18</v>
      </c>
      <c r="Q109" s="165">
        <f t="shared" si="59"/>
        <v>1</v>
      </c>
      <c r="R109" s="165">
        <f t="shared" si="76"/>
        <v>0</v>
      </c>
      <c r="S109" s="165">
        <f t="shared" si="76"/>
        <v>0</v>
      </c>
      <c r="T109" s="165">
        <f t="shared" si="60"/>
        <v>1</v>
      </c>
      <c r="U109" s="157">
        <f t="shared" si="61"/>
        <v>95740.770000000019</v>
      </c>
      <c r="V109" s="157">
        <f t="shared" si="55"/>
        <v>0</v>
      </c>
      <c r="W109" s="157">
        <f t="shared" si="56"/>
        <v>0</v>
      </c>
      <c r="X109" s="157">
        <f t="shared" si="62"/>
        <v>95740.770000000019</v>
      </c>
      <c r="Y109" s="155">
        <f t="shared" si="64"/>
        <v>119675.96250000002</v>
      </c>
      <c r="Z109" s="157"/>
      <c r="AA109" s="155">
        <f t="shared" ref="AA109" si="78">Y109*0.3</f>
        <v>35902.788750000007</v>
      </c>
      <c r="AB109" s="155">
        <v>3</v>
      </c>
      <c r="AC109" s="155">
        <v>50</v>
      </c>
      <c r="AD109" s="155">
        <f t="shared" si="73"/>
        <v>1474.75</v>
      </c>
      <c r="AE109" s="160">
        <v>15</v>
      </c>
      <c r="AF109" s="159">
        <v>25</v>
      </c>
      <c r="AG109" s="155">
        <f t="shared" si="72"/>
        <v>3686.875</v>
      </c>
      <c r="AH109" s="160">
        <v>1</v>
      </c>
      <c r="AI109" s="155">
        <v>60</v>
      </c>
      <c r="AJ109" s="155">
        <f t="shared" si="74"/>
        <v>10618.199999999999</v>
      </c>
      <c r="AK109" s="160">
        <f t="shared" si="65"/>
        <v>1</v>
      </c>
      <c r="AL109" s="157"/>
      <c r="AM109" s="155">
        <f t="shared" si="66"/>
        <v>0</v>
      </c>
      <c r="AN109" s="155">
        <f t="shared" si="70"/>
        <v>51682.613750000004</v>
      </c>
      <c r="AO109" s="155">
        <f t="shared" si="67"/>
        <v>119675.96250000002</v>
      </c>
      <c r="AP109" s="155">
        <f t="shared" si="53"/>
        <v>171358.57625000004</v>
      </c>
      <c r="AQ109" s="155">
        <f t="shared" si="68"/>
        <v>11967.596250000002</v>
      </c>
      <c r="AR109" s="157">
        <f t="shared" si="69"/>
        <v>183326.17250000004</v>
      </c>
      <c r="AS109" s="193"/>
    </row>
    <row r="110" spans="1:45" ht="33" x14ac:dyDescent="0.25">
      <c r="A110" s="155">
        <f t="shared" si="52"/>
        <v>95</v>
      </c>
      <c r="B110" s="158" t="s">
        <v>398</v>
      </c>
      <c r="C110" s="163" t="s">
        <v>399</v>
      </c>
      <c r="D110" s="114" t="s">
        <v>204</v>
      </c>
      <c r="E110" s="67" t="s">
        <v>632</v>
      </c>
      <c r="F110" s="67" t="s">
        <v>68</v>
      </c>
      <c r="G110" s="67" t="s">
        <v>69</v>
      </c>
      <c r="H110" s="67">
        <v>5.32</v>
      </c>
      <c r="I110" s="67"/>
      <c r="J110" s="157">
        <v>17697</v>
      </c>
      <c r="K110" s="157">
        <f t="shared" si="63"/>
        <v>94148.040000000008</v>
      </c>
      <c r="L110" s="157">
        <f t="shared" si="57"/>
        <v>0</v>
      </c>
      <c r="M110" s="164">
        <v>5.5</v>
      </c>
      <c r="N110" s="164"/>
      <c r="O110" s="157"/>
      <c r="P110" s="164">
        <f t="shared" si="58"/>
        <v>5.5</v>
      </c>
      <c r="Q110" s="165">
        <f t="shared" si="59"/>
        <v>0.30555555555555558</v>
      </c>
      <c r="R110" s="165">
        <f t="shared" si="76"/>
        <v>0</v>
      </c>
      <c r="S110" s="165">
        <f t="shared" si="76"/>
        <v>0</v>
      </c>
      <c r="T110" s="165">
        <f t="shared" si="60"/>
        <v>0.30555555555555558</v>
      </c>
      <c r="U110" s="157">
        <f t="shared" si="61"/>
        <v>28767.456666666665</v>
      </c>
      <c r="V110" s="157">
        <f t="shared" si="55"/>
        <v>0</v>
      </c>
      <c r="W110" s="157">
        <f t="shared" si="56"/>
        <v>0</v>
      </c>
      <c r="X110" s="157">
        <f t="shared" si="62"/>
        <v>28767.456666666665</v>
      </c>
      <c r="Y110" s="155">
        <f t="shared" si="64"/>
        <v>35959.320833333331</v>
      </c>
      <c r="Z110" s="157"/>
      <c r="AA110" s="157"/>
      <c r="AB110" s="155"/>
      <c r="AC110" s="155"/>
      <c r="AD110" s="155">
        <f t="shared" si="73"/>
        <v>0</v>
      </c>
      <c r="AE110" s="160"/>
      <c r="AF110" s="159"/>
      <c r="AG110" s="155">
        <f t="shared" si="72"/>
        <v>0</v>
      </c>
      <c r="AH110" s="160"/>
      <c r="AI110" s="155"/>
      <c r="AJ110" s="155">
        <f t="shared" si="74"/>
        <v>0</v>
      </c>
      <c r="AK110" s="160">
        <f t="shared" si="65"/>
        <v>0.30555555555555558</v>
      </c>
      <c r="AL110" s="157">
        <v>40</v>
      </c>
      <c r="AM110" s="155">
        <f t="shared" si="66"/>
        <v>2162.9666666666667</v>
      </c>
      <c r="AN110" s="155">
        <f t="shared" si="70"/>
        <v>2162.9666666666667</v>
      </c>
      <c r="AO110" s="155">
        <f t="shared" si="67"/>
        <v>35959.320833333331</v>
      </c>
      <c r="AP110" s="155">
        <f t="shared" si="53"/>
        <v>38122.287499999999</v>
      </c>
      <c r="AQ110" s="155"/>
      <c r="AR110" s="157">
        <f t="shared" si="69"/>
        <v>38122.287499999999</v>
      </c>
      <c r="AS110" s="193"/>
    </row>
    <row r="111" spans="1:45" ht="33" x14ac:dyDescent="0.25">
      <c r="A111" s="155">
        <f t="shared" si="52"/>
        <v>96</v>
      </c>
      <c r="B111" s="163" t="s">
        <v>401</v>
      </c>
      <c r="C111" s="163" t="s">
        <v>402</v>
      </c>
      <c r="D111" s="67" t="s">
        <v>62</v>
      </c>
      <c r="E111" s="67" t="s">
        <v>611</v>
      </c>
      <c r="F111" s="67" t="s">
        <v>529</v>
      </c>
      <c r="G111" s="67" t="s">
        <v>570</v>
      </c>
      <c r="H111" s="67">
        <v>5.32</v>
      </c>
      <c r="I111" s="67">
        <v>4.6900000000000004</v>
      </c>
      <c r="J111" s="157">
        <v>17697</v>
      </c>
      <c r="K111" s="157">
        <f t="shared" si="63"/>
        <v>94148.040000000008</v>
      </c>
      <c r="L111" s="157">
        <f t="shared" si="57"/>
        <v>82998.930000000008</v>
      </c>
      <c r="M111" s="164">
        <v>4</v>
      </c>
      <c r="N111" s="164">
        <v>14.5</v>
      </c>
      <c r="O111" s="157"/>
      <c r="P111" s="164">
        <f t="shared" si="58"/>
        <v>18.5</v>
      </c>
      <c r="Q111" s="165">
        <f t="shared" si="59"/>
        <v>0.22222222222222221</v>
      </c>
      <c r="R111" s="165">
        <f t="shared" si="76"/>
        <v>0.60416666666666663</v>
      </c>
      <c r="S111" s="165">
        <f t="shared" si="76"/>
        <v>0</v>
      </c>
      <c r="T111" s="165">
        <f t="shared" si="60"/>
        <v>0.82638888888888884</v>
      </c>
      <c r="U111" s="157">
        <f t="shared" si="61"/>
        <v>20921.786666666667</v>
      </c>
      <c r="V111" s="157">
        <f t="shared" si="55"/>
        <v>50145.186874999999</v>
      </c>
      <c r="W111" s="157">
        <f t="shared" si="56"/>
        <v>0</v>
      </c>
      <c r="X111" s="157">
        <f t="shared" si="62"/>
        <v>71066.973541666666</v>
      </c>
      <c r="Y111" s="155">
        <f t="shared" si="64"/>
        <v>88833.716927083326</v>
      </c>
      <c r="Z111" s="157"/>
      <c r="AA111" s="155"/>
      <c r="AB111" s="155"/>
      <c r="AC111" s="155"/>
      <c r="AD111" s="155">
        <f t="shared" si="73"/>
        <v>0</v>
      </c>
      <c r="AE111" s="160"/>
      <c r="AF111" s="159"/>
      <c r="AG111" s="155">
        <f t="shared" si="72"/>
        <v>0</v>
      </c>
      <c r="AH111" s="160"/>
      <c r="AI111" s="155"/>
      <c r="AJ111" s="155">
        <f t="shared" si="74"/>
        <v>0</v>
      </c>
      <c r="AK111" s="160">
        <f t="shared" si="65"/>
        <v>0.82638888888888884</v>
      </c>
      <c r="AL111" s="157">
        <v>40</v>
      </c>
      <c r="AM111" s="155">
        <f t="shared" si="66"/>
        <v>5849.8416666666662</v>
      </c>
      <c r="AN111" s="155">
        <f t="shared" si="70"/>
        <v>5849.8416666666662</v>
      </c>
      <c r="AO111" s="155">
        <f t="shared" si="67"/>
        <v>88833.716927083326</v>
      </c>
      <c r="AP111" s="155">
        <f t="shared" si="53"/>
        <v>94683.558593749985</v>
      </c>
      <c r="AQ111" s="155">
        <f t="shared" si="68"/>
        <v>8883.3716927083333</v>
      </c>
      <c r="AR111" s="157">
        <f t="shared" si="69"/>
        <v>103566.93028645832</v>
      </c>
      <c r="AS111" s="193"/>
    </row>
    <row r="112" spans="1:45" ht="66" x14ac:dyDescent="0.25">
      <c r="A112" s="155">
        <f t="shared" si="52"/>
        <v>97</v>
      </c>
      <c r="B112" s="163" t="s">
        <v>405</v>
      </c>
      <c r="C112" s="163" t="s">
        <v>406</v>
      </c>
      <c r="D112" s="67" t="s">
        <v>62</v>
      </c>
      <c r="E112" s="67" t="s">
        <v>633</v>
      </c>
      <c r="F112" s="67" t="s">
        <v>658</v>
      </c>
      <c r="G112" s="67" t="s">
        <v>574</v>
      </c>
      <c r="H112" s="67">
        <v>4.1900000000000004</v>
      </c>
      <c r="I112" s="67">
        <v>4.1900000000000004</v>
      </c>
      <c r="J112" s="157">
        <v>17697</v>
      </c>
      <c r="K112" s="157">
        <f t="shared" si="63"/>
        <v>74150.430000000008</v>
      </c>
      <c r="L112" s="157">
        <f t="shared" si="57"/>
        <v>74150.430000000008</v>
      </c>
      <c r="M112" s="164">
        <v>5</v>
      </c>
      <c r="N112" s="164">
        <v>9</v>
      </c>
      <c r="O112" s="157"/>
      <c r="P112" s="164">
        <f t="shared" si="58"/>
        <v>14</v>
      </c>
      <c r="Q112" s="165">
        <f t="shared" si="59"/>
        <v>0.27777777777777779</v>
      </c>
      <c r="R112" s="165">
        <f t="shared" si="76"/>
        <v>0.375</v>
      </c>
      <c r="S112" s="165">
        <f t="shared" si="76"/>
        <v>0</v>
      </c>
      <c r="T112" s="165">
        <f t="shared" si="60"/>
        <v>0.65277777777777779</v>
      </c>
      <c r="U112" s="157">
        <f t="shared" si="61"/>
        <v>20597.341666666671</v>
      </c>
      <c r="V112" s="157">
        <f t="shared" si="55"/>
        <v>27806.411250000001</v>
      </c>
      <c r="W112" s="157">
        <f t="shared" si="56"/>
        <v>0</v>
      </c>
      <c r="X112" s="157">
        <f t="shared" si="62"/>
        <v>48403.752916666672</v>
      </c>
      <c r="Y112" s="155">
        <f t="shared" si="64"/>
        <v>60504.691145833342</v>
      </c>
      <c r="Z112" s="157"/>
      <c r="AA112" s="157"/>
      <c r="AB112" s="155"/>
      <c r="AC112" s="155"/>
      <c r="AD112" s="155">
        <f t="shared" si="73"/>
        <v>0</v>
      </c>
      <c r="AE112" s="160"/>
      <c r="AF112" s="159"/>
      <c r="AG112" s="155">
        <f t="shared" si="72"/>
        <v>0</v>
      </c>
      <c r="AH112" s="160"/>
      <c r="AI112" s="155"/>
      <c r="AJ112" s="155">
        <f t="shared" si="74"/>
        <v>0</v>
      </c>
      <c r="AK112" s="160">
        <f t="shared" si="65"/>
        <v>0.65277777777777779</v>
      </c>
      <c r="AL112" s="157">
        <v>40</v>
      </c>
      <c r="AM112" s="155">
        <f t="shared" si="66"/>
        <v>4620.8833333333332</v>
      </c>
      <c r="AN112" s="155">
        <f t="shared" si="70"/>
        <v>4620.8833333333332</v>
      </c>
      <c r="AO112" s="155">
        <f t="shared" si="67"/>
        <v>60504.691145833342</v>
      </c>
      <c r="AP112" s="155">
        <f t="shared" si="53"/>
        <v>65125.574479166673</v>
      </c>
      <c r="AQ112" s="155">
        <f t="shared" si="68"/>
        <v>6050.4691145833349</v>
      </c>
      <c r="AR112" s="157">
        <f t="shared" si="69"/>
        <v>71176.043593750015</v>
      </c>
      <c r="AS112" s="193"/>
    </row>
    <row r="113" spans="1:45" ht="49.5" x14ac:dyDescent="0.25">
      <c r="A113" s="155">
        <f t="shared" si="52"/>
        <v>98</v>
      </c>
      <c r="B113" s="163" t="s">
        <v>408</v>
      </c>
      <c r="C113" s="163" t="s">
        <v>409</v>
      </c>
      <c r="D113" s="67" t="s">
        <v>62</v>
      </c>
      <c r="E113" s="67" t="s">
        <v>591</v>
      </c>
      <c r="F113" s="67" t="s">
        <v>110</v>
      </c>
      <c r="G113" s="67" t="s">
        <v>92</v>
      </c>
      <c r="H113" s="67">
        <v>4.7300000000000004</v>
      </c>
      <c r="I113" s="67"/>
      <c r="J113" s="157">
        <v>17697</v>
      </c>
      <c r="K113" s="157">
        <f t="shared" si="63"/>
        <v>83706.810000000012</v>
      </c>
      <c r="L113" s="157">
        <f t="shared" si="57"/>
        <v>0</v>
      </c>
      <c r="M113" s="164">
        <v>8</v>
      </c>
      <c r="N113" s="164"/>
      <c r="O113" s="157"/>
      <c r="P113" s="164">
        <f t="shared" si="58"/>
        <v>8</v>
      </c>
      <c r="Q113" s="165">
        <f t="shared" si="59"/>
        <v>0.44444444444444442</v>
      </c>
      <c r="R113" s="165">
        <f t="shared" si="76"/>
        <v>0</v>
      </c>
      <c r="S113" s="165">
        <f t="shared" si="76"/>
        <v>0</v>
      </c>
      <c r="T113" s="165">
        <f t="shared" si="60"/>
        <v>0.44444444444444442</v>
      </c>
      <c r="U113" s="157">
        <f t="shared" si="61"/>
        <v>37203.026666666672</v>
      </c>
      <c r="V113" s="157">
        <f t="shared" si="55"/>
        <v>0</v>
      </c>
      <c r="W113" s="157">
        <f t="shared" si="56"/>
        <v>0</v>
      </c>
      <c r="X113" s="157">
        <f t="shared" si="62"/>
        <v>37203.026666666672</v>
      </c>
      <c r="Y113" s="155">
        <f t="shared" si="64"/>
        <v>46503.78333333334</v>
      </c>
      <c r="Z113" s="157"/>
      <c r="AA113" s="157"/>
      <c r="AB113" s="155"/>
      <c r="AC113" s="155"/>
      <c r="AD113" s="155">
        <f t="shared" si="73"/>
        <v>0</v>
      </c>
      <c r="AE113" s="160"/>
      <c r="AF113" s="159"/>
      <c r="AG113" s="155">
        <f t="shared" si="72"/>
        <v>0</v>
      </c>
      <c r="AH113" s="160"/>
      <c r="AI113" s="155"/>
      <c r="AJ113" s="155">
        <f t="shared" si="74"/>
        <v>0</v>
      </c>
      <c r="AK113" s="160">
        <f t="shared" si="65"/>
        <v>0.44444444444444442</v>
      </c>
      <c r="AL113" s="157">
        <v>40</v>
      </c>
      <c r="AM113" s="155">
        <f t="shared" si="66"/>
        <v>3146.1333333333332</v>
      </c>
      <c r="AN113" s="155">
        <f t="shared" si="70"/>
        <v>3146.1333333333332</v>
      </c>
      <c r="AO113" s="155">
        <f t="shared" si="67"/>
        <v>46503.78333333334</v>
      </c>
      <c r="AP113" s="155">
        <f t="shared" si="53"/>
        <v>49649.916666666672</v>
      </c>
      <c r="AQ113" s="155">
        <f t="shared" si="68"/>
        <v>4650.378333333334</v>
      </c>
      <c r="AR113" s="157">
        <f t="shared" si="69"/>
        <v>54300.295000000006</v>
      </c>
      <c r="AS113" s="193"/>
    </row>
    <row r="114" spans="1:45" ht="49.5" x14ac:dyDescent="0.25">
      <c r="A114" s="155">
        <f t="shared" si="52"/>
        <v>99</v>
      </c>
      <c r="B114" s="163" t="s">
        <v>411</v>
      </c>
      <c r="C114" s="163" t="s">
        <v>412</v>
      </c>
      <c r="D114" s="67" t="s">
        <v>62</v>
      </c>
      <c r="E114" s="67" t="s">
        <v>541</v>
      </c>
      <c r="F114" s="67" t="s">
        <v>76</v>
      </c>
      <c r="G114" s="67" t="s">
        <v>77</v>
      </c>
      <c r="H114" s="67">
        <v>5.08</v>
      </c>
      <c r="I114" s="67"/>
      <c r="J114" s="157">
        <v>17697</v>
      </c>
      <c r="K114" s="157">
        <f t="shared" si="63"/>
        <v>89900.76</v>
      </c>
      <c r="L114" s="157">
        <f t="shared" si="57"/>
        <v>0</v>
      </c>
      <c r="M114" s="164">
        <v>27</v>
      </c>
      <c r="N114" s="164"/>
      <c r="O114" s="157"/>
      <c r="P114" s="164">
        <f t="shared" si="58"/>
        <v>27</v>
      </c>
      <c r="Q114" s="165">
        <f t="shared" si="59"/>
        <v>1.5</v>
      </c>
      <c r="R114" s="165">
        <f t="shared" si="76"/>
        <v>0</v>
      </c>
      <c r="S114" s="165">
        <f t="shared" si="76"/>
        <v>0</v>
      </c>
      <c r="T114" s="165">
        <f t="shared" si="60"/>
        <v>1.5</v>
      </c>
      <c r="U114" s="157">
        <f t="shared" si="61"/>
        <v>134851.14000000001</v>
      </c>
      <c r="V114" s="157">
        <f t="shared" si="55"/>
        <v>0</v>
      </c>
      <c r="W114" s="157">
        <f t="shared" si="56"/>
        <v>0</v>
      </c>
      <c r="X114" s="157">
        <f t="shared" si="62"/>
        <v>134851.14000000001</v>
      </c>
      <c r="Y114" s="155">
        <f t="shared" si="64"/>
        <v>168563.92500000002</v>
      </c>
      <c r="Z114" s="157"/>
      <c r="AA114" s="157"/>
      <c r="AB114" s="155"/>
      <c r="AC114" s="155"/>
      <c r="AD114" s="155">
        <f t="shared" si="73"/>
        <v>0</v>
      </c>
      <c r="AE114" s="160"/>
      <c r="AF114" s="159"/>
      <c r="AG114" s="155">
        <f t="shared" si="72"/>
        <v>0</v>
      </c>
      <c r="AH114" s="160"/>
      <c r="AI114" s="155"/>
      <c r="AJ114" s="155">
        <f t="shared" si="74"/>
        <v>0</v>
      </c>
      <c r="AK114" s="160">
        <f t="shared" si="65"/>
        <v>1.5</v>
      </c>
      <c r="AL114" s="157">
        <v>40</v>
      </c>
      <c r="AM114" s="155">
        <f t="shared" si="66"/>
        <v>10618.2</v>
      </c>
      <c r="AN114" s="155">
        <f t="shared" si="70"/>
        <v>10618.2</v>
      </c>
      <c r="AO114" s="155">
        <f t="shared" si="67"/>
        <v>168563.92500000002</v>
      </c>
      <c r="AP114" s="155">
        <f t="shared" si="53"/>
        <v>179182.12500000003</v>
      </c>
      <c r="AQ114" s="155">
        <f t="shared" si="68"/>
        <v>16856.392500000002</v>
      </c>
      <c r="AR114" s="157">
        <f t="shared" si="69"/>
        <v>196038.51750000002</v>
      </c>
      <c r="AS114" s="193"/>
    </row>
    <row r="115" spans="1:45" ht="49.5" x14ac:dyDescent="0.25">
      <c r="A115" s="155">
        <f t="shared" si="52"/>
        <v>100</v>
      </c>
      <c r="B115" s="158" t="s">
        <v>414</v>
      </c>
      <c r="C115" s="163" t="s">
        <v>415</v>
      </c>
      <c r="D115" s="67" t="s">
        <v>62</v>
      </c>
      <c r="E115" s="67" t="s">
        <v>634</v>
      </c>
      <c r="F115" s="114" t="s">
        <v>100</v>
      </c>
      <c r="G115" s="67" t="s">
        <v>77</v>
      </c>
      <c r="H115" s="67">
        <v>4.59</v>
      </c>
      <c r="I115" s="67"/>
      <c r="J115" s="157">
        <v>17697</v>
      </c>
      <c r="K115" s="157">
        <f t="shared" si="63"/>
        <v>81229.23</v>
      </c>
      <c r="L115" s="157">
        <f t="shared" si="57"/>
        <v>0</v>
      </c>
      <c r="M115" s="159">
        <v>27</v>
      </c>
      <c r="N115" s="159"/>
      <c r="O115" s="157"/>
      <c r="P115" s="164">
        <f t="shared" si="58"/>
        <v>27</v>
      </c>
      <c r="Q115" s="165">
        <f t="shared" si="59"/>
        <v>1.5</v>
      </c>
      <c r="R115" s="165">
        <f t="shared" si="76"/>
        <v>0</v>
      </c>
      <c r="S115" s="165">
        <f t="shared" si="76"/>
        <v>0</v>
      </c>
      <c r="T115" s="165">
        <f t="shared" si="60"/>
        <v>1.5</v>
      </c>
      <c r="U115" s="157">
        <f t="shared" si="61"/>
        <v>121843.84499999999</v>
      </c>
      <c r="V115" s="157">
        <f t="shared" si="55"/>
        <v>0</v>
      </c>
      <c r="W115" s="157">
        <f t="shared" si="56"/>
        <v>0</v>
      </c>
      <c r="X115" s="157">
        <f t="shared" si="62"/>
        <v>121843.84499999999</v>
      </c>
      <c r="Y115" s="155">
        <f t="shared" si="64"/>
        <v>152304.80624999999</v>
      </c>
      <c r="Z115" s="157"/>
      <c r="AA115" s="155">
        <f t="shared" ref="AA115" si="79">Y115*0.3</f>
        <v>45691.441874999997</v>
      </c>
      <c r="AB115" s="155">
        <v>12</v>
      </c>
      <c r="AC115" s="155">
        <v>40</v>
      </c>
      <c r="AD115" s="155">
        <f t="shared" si="73"/>
        <v>4719.2</v>
      </c>
      <c r="AE115" s="160">
        <v>21</v>
      </c>
      <c r="AF115" s="159">
        <v>20</v>
      </c>
      <c r="AG115" s="155">
        <f t="shared" si="72"/>
        <v>4129.3</v>
      </c>
      <c r="AH115" s="160">
        <v>1</v>
      </c>
      <c r="AI115" s="155">
        <v>30</v>
      </c>
      <c r="AJ115" s="155">
        <f t="shared" si="74"/>
        <v>5309.0999999999995</v>
      </c>
      <c r="AK115" s="160">
        <f t="shared" si="65"/>
        <v>1.5</v>
      </c>
      <c r="AL115" s="157"/>
      <c r="AM115" s="155">
        <f t="shared" si="66"/>
        <v>0</v>
      </c>
      <c r="AN115" s="155">
        <f t="shared" si="70"/>
        <v>59849.041874999995</v>
      </c>
      <c r="AO115" s="155">
        <f t="shared" si="67"/>
        <v>152304.80624999999</v>
      </c>
      <c r="AP115" s="155">
        <f t="shared" si="53"/>
        <v>212153.84812499999</v>
      </c>
      <c r="AQ115" s="155">
        <f t="shared" si="68"/>
        <v>15230.480625</v>
      </c>
      <c r="AR115" s="157">
        <f t="shared" si="69"/>
        <v>227384.32874999999</v>
      </c>
      <c r="AS115" s="193"/>
    </row>
    <row r="116" spans="1:45" ht="33" x14ac:dyDescent="0.25">
      <c r="A116" s="155">
        <f t="shared" si="52"/>
        <v>101</v>
      </c>
      <c r="B116" s="163" t="s">
        <v>227</v>
      </c>
      <c r="C116" s="163" t="s">
        <v>417</v>
      </c>
      <c r="D116" s="67" t="s">
        <v>62</v>
      </c>
      <c r="E116" s="67" t="s">
        <v>635</v>
      </c>
      <c r="F116" s="67" t="s">
        <v>100</v>
      </c>
      <c r="G116" s="67" t="s">
        <v>77</v>
      </c>
      <c r="H116" s="67">
        <v>4.8099999999999996</v>
      </c>
      <c r="I116" s="67"/>
      <c r="J116" s="157">
        <v>17697</v>
      </c>
      <c r="K116" s="157">
        <f t="shared" si="63"/>
        <v>85122.569999999992</v>
      </c>
      <c r="L116" s="157">
        <f t="shared" si="57"/>
        <v>0</v>
      </c>
      <c r="M116" s="164">
        <v>23</v>
      </c>
      <c r="N116" s="164"/>
      <c r="O116" s="157"/>
      <c r="P116" s="164">
        <f t="shared" si="58"/>
        <v>23</v>
      </c>
      <c r="Q116" s="165">
        <f t="shared" si="59"/>
        <v>1.2777777777777777</v>
      </c>
      <c r="R116" s="165">
        <f t="shared" si="76"/>
        <v>0</v>
      </c>
      <c r="S116" s="165">
        <f t="shared" si="76"/>
        <v>0</v>
      </c>
      <c r="T116" s="165">
        <f t="shared" si="60"/>
        <v>1.2777777777777777</v>
      </c>
      <c r="U116" s="157">
        <f t="shared" si="61"/>
        <v>108767.72833333332</v>
      </c>
      <c r="V116" s="157">
        <f t="shared" si="55"/>
        <v>0</v>
      </c>
      <c r="W116" s="157">
        <f t="shared" si="56"/>
        <v>0</v>
      </c>
      <c r="X116" s="157">
        <f t="shared" si="62"/>
        <v>108767.72833333332</v>
      </c>
      <c r="Y116" s="155">
        <f t="shared" si="64"/>
        <v>135959.66041666665</v>
      </c>
      <c r="Z116" s="157"/>
      <c r="AA116" s="157"/>
      <c r="AB116" s="155"/>
      <c r="AC116" s="155"/>
      <c r="AD116" s="155">
        <f t="shared" si="73"/>
        <v>0</v>
      </c>
      <c r="AE116" s="160"/>
      <c r="AF116" s="159"/>
      <c r="AG116" s="155">
        <f t="shared" si="72"/>
        <v>0</v>
      </c>
      <c r="AH116" s="160"/>
      <c r="AI116" s="155"/>
      <c r="AJ116" s="155">
        <f t="shared" si="74"/>
        <v>0</v>
      </c>
      <c r="AK116" s="160">
        <f t="shared" si="65"/>
        <v>1.2777777777777777</v>
      </c>
      <c r="AL116" s="157">
        <v>40</v>
      </c>
      <c r="AM116" s="155">
        <f t="shared" si="66"/>
        <v>9045.1333333333332</v>
      </c>
      <c r="AN116" s="155">
        <f t="shared" si="70"/>
        <v>9045.1333333333332</v>
      </c>
      <c r="AO116" s="155">
        <f t="shared" si="67"/>
        <v>135959.66041666665</v>
      </c>
      <c r="AP116" s="155">
        <f t="shared" si="53"/>
        <v>145004.79374999998</v>
      </c>
      <c r="AQ116" s="155">
        <f t="shared" si="68"/>
        <v>13595.966041666667</v>
      </c>
      <c r="AR116" s="157">
        <f t="shared" si="69"/>
        <v>158600.75979166664</v>
      </c>
      <c r="AS116" s="193"/>
    </row>
    <row r="117" spans="1:45" ht="49.5" x14ac:dyDescent="0.25">
      <c r="A117" s="155">
        <f t="shared" si="52"/>
        <v>102</v>
      </c>
      <c r="B117" s="163" t="s">
        <v>419</v>
      </c>
      <c r="C117" s="163" t="s">
        <v>420</v>
      </c>
      <c r="D117" s="67" t="s">
        <v>62</v>
      </c>
      <c r="E117" s="67" t="s">
        <v>636</v>
      </c>
      <c r="F117" s="67" t="s">
        <v>659</v>
      </c>
      <c r="G117" s="67" t="s">
        <v>572</v>
      </c>
      <c r="H117" s="67">
        <v>4.74</v>
      </c>
      <c r="I117" s="67">
        <v>4.49</v>
      </c>
      <c r="J117" s="157">
        <v>17697</v>
      </c>
      <c r="K117" s="157">
        <f t="shared" si="63"/>
        <v>83883.78</v>
      </c>
      <c r="L117" s="157">
        <f t="shared" si="57"/>
        <v>79459.53</v>
      </c>
      <c r="M117" s="164">
        <v>23</v>
      </c>
      <c r="N117" s="164">
        <v>0</v>
      </c>
      <c r="O117" s="157">
        <v>1</v>
      </c>
      <c r="P117" s="164">
        <f t="shared" si="58"/>
        <v>24</v>
      </c>
      <c r="Q117" s="165">
        <f t="shared" si="59"/>
        <v>1.2777777777777777</v>
      </c>
      <c r="R117" s="165">
        <f t="shared" si="76"/>
        <v>0</v>
      </c>
      <c r="S117" s="165">
        <f t="shared" si="76"/>
        <v>4.1666666666666664E-2</v>
      </c>
      <c r="T117" s="165">
        <f t="shared" si="60"/>
        <v>1.3194444444444444</v>
      </c>
      <c r="U117" s="157">
        <f t="shared" si="61"/>
        <v>107184.83</v>
      </c>
      <c r="V117" s="157">
        <f t="shared" si="55"/>
        <v>0</v>
      </c>
      <c r="W117" s="157">
        <f t="shared" si="56"/>
        <v>3310.8137499999998</v>
      </c>
      <c r="X117" s="157">
        <f t="shared" si="62"/>
        <v>110495.64375</v>
      </c>
      <c r="Y117" s="155">
        <f t="shared" si="64"/>
        <v>138119.5546875</v>
      </c>
      <c r="Z117" s="157"/>
      <c r="AA117" s="155"/>
      <c r="AB117" s="155"/>
      <c r="AC117" s="155"/>
      <c r="AD117" s="155">
        <f t="shared" si="73"/>
        <v>0</v>
      </c>
      <c r="AE117" s="160"/>
      <c r="AF117" s="159"/>
      <c r="AG117" s="155">
        <f t="shared" si="72"/>
        <v>0</v>
      </c>
      <c r="AH117" s="160"/>
      <c r="AI117" s="155"/>
      <c r="AJ117" s="155">
        <f t="shared" si="74"/>
        <v>0</v>
      </c>
      <c r="AK117" s="160">
        <f t="shared" si="65"/>
        <v>1.2777777777777777</v>
      </c>
      <c r="AL117" s="157">
        <v>40</v>
      </c>
      <c r="AM117" s="155">
        <f t="shared" si="66"/>
        <v>9045.1333333333332</v>
      </c>
      <c r="AN117" s="155">
        <f t="shared" si="70"/>
        <v>9045.1333333333332</v>
      </c>
      <c r="AO117" s="155">
        <f t="shared" si="67"/>
        <v>138119.5546875</v>
      </c>
      <c r="AP117" s="155">
        <f t="shared" si="53"/>
        <v>147164.68802083333</v>
      </c>
      <c r="AQ117" s="155">
        <f t="shared" si="68"/>
        <v>13811.95546875</v>
      </c>
      <c r="AR117" s="157">
        <f t="shared" si="69"/>
        <v>160976.64348958334</v>
      </c>
      <c r="AS117" s="193"/>
    </row>
    <row r="118" spans="1:45" ht="16.5" x14ac:dyDescent="0.25">
      <c r="A118" s="155">
        <f t="shared" si="52"/>
        <v>103</v>
      </c>
      <c r="B118" s="163" t="s">
        <v>711</v>
      </c>
      <c r="C118" s="163"/>
      <c r="D118" s="67" t="s">
        <v>62</v>
      </c>
      <c r="E118" s="67" t="s">
        <v>217</v>
      </c>
      <c r="F118" s="67"/>
      <c r="G118" s="67" t="s">
        <v>92</v>
      </c>
      <c r="H118" s="67">
        <v>4.0999999999999996</v>
      </c>
      <c r="I118" s="67"/>
      <c r="J118" s="157">
        <v>17697</v>
      </c>
      <c r="K118" s="157">
        <f t="shared" si="63"/>
        <v>72557.7</v>
      </c>
      <c r="L118" s="157">
        <f t="shared" si="57"/>
        <v>0</v>
      </c>
      <c r="M118" s="164">
        <v>85</v>
      </c>
      <c r="N118" s="164"/>
      <c r="O118" s="157">
        <v>0</v>
      </c>
      <c r="P118" s="164">
        <f t="shared" si="58"/>
        <v>85</v>
      </c>
      <c r="Q118" s="165">
        <f t="shared" si="59"/>
        <v>4.7222222222222223</v>
      </c>
      <c r="R118" s="165">
        <f t="shared" si="76"/>
        <v>0</v>
      </c>
      <c r="S118" s="165">
        <f t="shared" si="76"/>
        <v>0</v>
      </c>
      <c r="T118" s="165">
        <f t="shared" si="60"/>
        <v>4.7222222222222223</v>
      </c>
      <c r="U118" s="157">
        <f t="shared" si="61"/>
        <v>342633.58333333331</v>
      </c>
      <c r="V118" s="157">
        <f t="shared" si="55"/>
        <v>0</v>
      </c>
      <c r="W118" s="157">
        <f t="shared" si="56"/>
        <v>0</v>
      </c>
      <c r="X118" s="157">
        <f t="shared" si="62"/>
        <v>342633.58333333331</v>
      </c>
      <c r="Y118" s="155">
        <f t="shared" si="64"/>
        <v>428291.97916666663</v>
      </c>
      <c r="Z118" s="157"/>
      <c r="AA118" s="157"/>
      <c r="AB118" s="155"/>
      <c r="AC118" s="155"/>
      <c r="AD118" s="155">
        <f t="shared" si="73"/>
        <v>0</v>
      </c>
      <c r="AE118" s="160"/>
      <c r="AF118" s="155"/>
      <c r="AG118" s="155">
        <f t="shared" si="72"/>
        <v>0</v>
      </c>
      <c r="AH118" s="160"/>
      <c r="AI118" s="155"/>
      <c r="AJ118" s="155">
        <f t="shared" si="74"/>
        <v>0</v>
      </c>
      <c r="AK118" s="160">
        <f t="shared" si="65"/>
        <v>4.7222222222222223</v>
      </c>
      <c r="AL118" s="157">
        <v>40</v>
      </c>
      <c r="AM118" s="155">
        <f t="shared" si="66"/>
        <v>33427.666666666664</v>
      </c>
      <c r="AN118" s="155">
        <f t="shared" si="70"/>
        <v>33427.666666666664</v>
      </c>
      <c r="AO118" s="155">
        <f t="shared" si="67"/>
        <v>428291.97916666663</v>
      </c>
      <c r="AP118" s="155">
        <f t="shared" si="53"/>
        <v>461719.64583333331</v>
      </c>
      <c r="AQ118" s="155">
        <f>AO118*10%</f>
        <v>42829.197916666664</v>
      </c>
      <c r="AR118" s="157">
        <f t="shared" si="69"/>
        <v>504548.84375</v>
      </c>
      <c r="AS118" s="193"/>
    </row>
    <row r="119" spans="1:45" ht="16.5" x14ac:dyDescent="0.25">
      <c r="A119" s="155">
        <f t="shared" si="52"/>
        <v>104</v>
      </c>
      <c r="B119" s="163" t="s">
        <v>714</v>
      </c>
      <c r="C119" s="163"/>
      <c r="D119" s="67" t="s">
        <v>62</v>
      </c>
      <c r="E119" s="201" t="s">
        <v>725</v>
      </c>
      <c r="F119" s="67" t="s">
        <v>110</v>
      </c>
      <c r="G119" s="67" t="s">
        <v>92</v>
      </c>
      <c r="H119" s="67">
        <v>4.2699999999999996</v>
      </c>
      <c r="I119" s="67"/>
      <c r="J119" s="157">
        <v>17697</v>
      </c>
      <c r="K119" s="157">
        <f t="shared" si="63"/>
        <v>75566.189999999988</v>
      </c>
      <c r="L119" s="157">
        <f t="shared" si="57"/>
        <v>0</v>
      </c>
      <c r="M119" s="164">
        <v>6</v>
      </c>
      <c r="N119" s="164"/>
      <c r="O119" s="157"/>
      <c r="P119" s="164">
        <f t="shared" si="58"/>
        <v>6</v>
      </c>
      <c r="Q119" s="165">
        <f t="shared" si="59"/>
        <v>0.33333333333333331</v>
      </c>
      <c r="R119" s="165">
        <f t="shared" si="76"/>
        <v>0</v>
      </c>
      <c r="S119" s="165">
        <f t="shared" si="76"/>
        <v>0</v>
      </c>
      <c r="T119" s="165">
        <f t="shared" si="60"/>
        <v>0.33333333333333331</v>
      </c>
      <c r="U119" s="157">
        <f t="shared" si="61"/>
        <v>25188.729999999996</v>
      </c>
      <c r="V119" s="157">
        <f t="shared" si="55"/>
        <v>0</v>
      </c>
      <c r="W119" s="157">
        <f t="shared" si="56"/>
        <v>0</v>
      </c>
      <c r="X119" s="157">
        <f t="shared" si="62"/>
        <v>25188.729999999996</v>
      </c>
      <c r="Y119" s="155">
        <f t="shared" si="64"/>
        <v>31485.912499999995</v>
      </c>
      <c r="Z119" s="157"/>
      <c r="AA119" s="155">
        <f t="shared" ref="AA119:AA120" si="80">Y119*0.3</f>
        <v>9445.7737499999985</v>
      </c>
      <c r="AB119" s="155"/>
      <c r="AC119" s="155"/>
      <c r="AD119" s="155">
        <f t="shared" si="73"/>
        <v>0</v>
      </c>
      <c r="AE119" s="160"/>
      <c r="AF119" s="155"/>
      <c r="AG119" s="155">
        <f t="shared" si="72"/>
        <v>0</v>
      </c>
      <c r="AH119" s="160"/>
      <c r="AI119" s="155"/>
      <c r="AJ119" s="155"/>
      <c r="AK119" s="160">
        <f t="shared" si="65"/>
        <v>0.33333333333333331</v>
      </c>
      <c r="AL119" s="157"/>
      <c r="AM119" s="155">
        <f t="shared" si="66"/>
        <v>0</v>
      </c>
      <c r="AN119" s="155">
        <f t="shared" si="70"/>
        <v>9445.7737499999985</v>
      </c>
      <c r="AO119" s="155">
        <f t="shared" si="67"/>
        <v>31485.912499999995</v>
      </c>
      <c r="AP119" s="155">
        <f t="shared" si="53"/>
        <v>40931.686249999992</v>
      </c>
      <c r="AQ119" s="155">
        <f>AO119*10%</f>
        <v>3148.5912499999995</v>
      </c>
      <c r="AR119" s="157">
        <f t="shared" si="69"/>
        <v>44080.277499999989</v>
      </c>
      <c r="AS119" s="193"/>
    </row>
    <row r="120" spans="1:45" ht="16.5" x14ac:dyDescent="0.25">
      <c r="A120" s="155">
        <f t="shared" si="52"/>
        <v>105</v>
      </c>
      <c r="B120" s="163" t="s">
        <v>715</v>
      </c>
      <c r="C120" s="163"/>
      <c r="D120" s="67" t="s">
        <v>62</v>
      </c>
      <c r="E120" s="201" t="s">
        <v>725</v>
      </c>
      <c r="F120" s="67" t="s">
        <v>110</v>
      </c>
      <c r="G120" s="67" t="s">
        <v>92</v>
      </c>
      <c r="H120" s="67">
        <v>4.2699999999999996</v>
      </c>
      <c r="I120" s="67"/>
      <c r="J120" s="157">
        <v>17697</v>
      </c>
      <c r="K120" s="157">
        <f t="shared" si="63"/>
        <v>75566.189999999988</v>
      </c>
      <c r="L120" s="157">
        <f t="shared" si="57"/>
        <v>0</v>
      </c>
      <c r="M120" s="164">
        <v>6</v>
      </c>
      <c r="N120" s="164"/>
      <c r="O120" s="157"/>
      <c r="P120" s="164">
        <v>6</v>
      </c>
      <c r="Q120" s="165">
        <f t="shared" si="59"/>
        <v>0.33333333333333331</v>
      </c>
      <c r="R120" s="165">
        <f t="shared" si="76"/>
        <v>0</v>
      </c>
      <c r="S120" s="165">
        <f t="shared" si="76"/>
        <v>0</v>
      </c>
      <c r="T120" s="165">
        <f t="shared" si="60"/>
        <v>0.33333333333333331</v>
      </c>
      <c r="U120" s="157">
        <f t="shared" si="61"/>
        <v>25188.729999999996</v>
      </c>
      <c r="V120" s="157">
        <f t="shared" si="55"/>
        <v>0</v>
      </c>
      <c r="W120" s="157">
        <f t="shared" si="56"/>
        <v>0</v>
      </c>
      <c r="X120" s="157">
        <f t="shared" si="62"/>
        <v>25188.729999999996</v>
      </c>
      <c r="Y120" s="155">
        <f t="shared" si="64"/>
        <v>31485.912499999995</v>
      </c>
      <c r="Z120" s="157"/>
      <c r="AA120" s="155">
        <f t="shared" si="80"/>
        <v>9445.7737499999985</v>
      </c>
      <c r="AB120" s="155"/>
      <c r="AC120" s="155"/>
      <c r="AD120" s="155">
        <f t="shared" si="73"/>
        <v>0</v>
      </c>
      <c r="AE120" s="160"/>
      <c r="AF120" s="155"/>
      <c r="AG120" s="155">
        <f t="shared" si="72"/>
        <v>0</v>
      </c>
      <c r="AH120" s="160"/>
      <c r="AI120" s="155"/>
      <c r="AJ120" s="155"/>
      <c r="AK120" s="160">
        <f t="shared" si="65"/>
        <v>0.33333333333333331</v>
      </c>
      <c r="AL120" s="157"/>
      <c r="AM120" s="155">
        <f t="shared" si="66"/>
        <v>0</v>
      </c>
      <c r="AN120" s="155">
        <f t="shared" si="70"/>
        <v>9445.7737499999985</v>
      </c>
      <c r="AO120" s="155">
        <f t="shared" si="67"/>
        <v>31485.912499999995</v>
      </c>
      <c r="AP120" s="155">
        <f t="shared" si="53"/>
        <v>40931.686249999992</v>
      </c>
      <c r="AQ120" s="155">
        <f>AO120*10%</f>
        <v>3148.5912499999995</v>
      </c>
      <c r="AR120" s="157">
        <f t="shared" si="69"/>
        <v>44080.277499999989</v>
      </c>
      <c r="AS120" s="193"/>
    </row>
    <row r="121" spans="1:45" ht="16.5" x14ac:dyDescent="0.25">
      <c r="A121" s="155">
        <f t="shared" si="52"/>
        <v>106</v>
      </c>
      <c r="B121" s="163" t="s">
        <v>716</v>
      </c>
      <c r="C121" s="163"/>
      <c r="D121" s="67" t="s">
        <v>62</v>
      </c>
      <c r="E121" s="67" t="s">
        <v>217</v>
      </c>
      <c r="F121" s="67"/>
      <c r="G121" s="67" t="s">
        <v>713</v>
      </c>
      <c r="H121" s="67"/>
      <c r="I121" s="67">
        <v>3.52</v>
      </c>
      <c r="J121" s="157">
        <v>17697</v>
      </c>
      <c r="K121" s="157">
        <f t="shared" si="63"/>
        <v>0</v>
      </c>
      <c r="L121" s="157">
        <f t="shared" si="57"/>
        <v>62293.440000000002</v>
      </c>
      <c r="M121" s="164"/>
      <c r="N121" s="164">
        <v>40.5</v>
      </c>
      <c r="O121" s="157">
        <v>0</v>
      </c>
      <c r="P121" s="164">
        <f t="shared" ref="P121:P122" si="81">M121+N121+O121</f>
        <v>40.5</v>
      </c>
      <c r="Q121" s="165">
        <f t="shared" si="59"/>
        <v>0</v>
      </c>
      <c r="R121" s="165">
        <f t="shared" ref="R121:S122" si="82">N121/24</f>
        <v>1.6875</v>
      </c>
      <c r="S121" s="165">
        <f t="shared" si="82"/>
        <v>0</v>
      </c>
      <c r="T121" s="165">
        <f t="shared" si="60"/>
        <v>1.6875</v>
      </c>
      <c r="U121" s="157">
        <f t="shared" si="61"/>
        <v>0</v>
      </c>
      <c r="V121" s="157">
        <f t="shared" si="55"/>
        <v>105120.18</v>
      </c>
      <c r="W121" s="157">
        <f t="shared" si="56"/>
        <v>0</v>
      </c>
      <c r="X121" s="157">
        <f t="shared" si="62"/>
        <v>105120.18</v>
      </c>
      <c r="Y121" s="155">
        <f t="shared" si="64"/>
        <v>131400.22499999998</v>
      </c>
      <c r="Z121" s="157"/>
      <c r="AA121" s="155"/>
      <c r="AB121" s="155"/>
      <c r="AC121" s="155"/>
      <c r="AD121" s="155">
        <f t="shared" si="73"/>
        <v>0</v>
      </c>
      <c r="AE121" s="160"/>
      <c r="AF121" s="155"/>
      <c r="AG121" s="155">
        <f t="shared" si="72"/>
        <v>0</v>
      </c>
      <c r="AH121" s="160"/>
      <c r="AI121" s="155"/>
      <c r="AJ121" s="155">
        <f t="shared" si="74"/>
        <v>0</v>
      </c>
      <c r="AK121" s="160">
        <f t="shared" si="65"/>
        <v>1.6875</v>
      </c>
      <c r="AL121" s="157">
        <v>40</v>
      </c>
      <c r="AM121" s="155">
        <f t="shared" si="66"/>
        <v>11945.475</v>
      </c>
      <c r="AN121" s="155">
        <f t="shared" si="70"/>
        <v>11945.475</v>
      </c>
      <c r="AO121" s="155">
        <f t="shared" si="67"/>
        <v>131400.22499999998</v>
      </c>
      <c r="AP121" s="155">
        <f t="shared" si="53"/>
        <v>143345.69999999998</v>
      </c>
      <c r="AQ121" s="155">
        <f>AO121*10%</f>
        <v>13140.022499999999</v>
      </c>
      <c r="AR121" s="157">
        <f t="shared" si="69"/>
        <v>156485.72249999997</v>
      </c>
      <c r="AS121" s="193"/>
    </row>
    <row r="122" spans="1:45" ht="16.5" x14ac:dyDescent="0.25">
      <c r="A122" s="155">
        <f t="shared" si="52"/>
        <v>107</v>
      </c>
      <c r="B122" s="163" t="s">
        <v>712</v>
      </c>
      <c r="C122" s="163"/>
      <c r="D122" s="67" t="s">
        <v>62</v>
      </c>
      <c r="E122" s="67" t="s">
        <v>217</v>
      </c>
      <c r="F122" s="67"/>
      <c r="G122" s="67" t="s">
        <v>713</v>
      </c>
      <c r="H122" s="67"/>
      <c r="I122" s="67">
        <v>3.52</v>
      </c>
      <c r="J122" s="157">
        <v>17697</v>
      </c>
      <c r="K122" s="157">
        <f t="shared" si="63"/>
        <v>0</v>
      </c>
      <c r="L122" s="157">
        <f t="shared" si="57"/>
        <v>62293.440000000002</v>
      </c>
      <c r="M122" s="164"/>
      <c r="N122" s="164"/>
      <c r="O122" s="164">
        <v>254.5</v>
      </c>
      <c r="P122" s="164">
        <f t="shared" si="81"/>
        <v>254.5</v>
      </c>
      <c r="Q122" s="165">
        <f t="shared" si="59"/>
        <v>0</v>
      </c>
      <c r="R122" s="165">
        <f t="shared" si="82"/>
        <v>0</v>
      </c>
      <c r="S122" s="165">
        <f t="shared" si="82"/>
        <v>10.604166666666666</v>
      </c>
      <c r="T122" s="165">
        <f t="shared" si="60"/>
        <v>10.604166666666666</v>
      </c>
      <c r="U122" s="157">
        <f t="shared" si="61"/>
        <v>0</v>
      </c>
      <c r="V122" s="157">
        <f t="shared" si="55"/>
        <v>0</v>
      </c>
      <c r="W122" s="157">
        <f t="shared" si="56"/>
        <v>660570.02</v>
      </c>
      <c r="X122" s="157">
        <f>U122+V122+W122</f>
        <v>660570.02</v>
      </c>
      <c r="Y122" s="155">
        <f t="shared" si="64"/>
        <v>825712.52500000002</v>
      </c>
      <c r="Z122" s="157"/>
      <c r="AA122" s="155"/>
      <c r="AB122" s="155"/>
      <c r="AC122" s="155"/>
      <c r="AD122" s="155">
        <f t="shared" si="73"/>
        <v>0</v>
      </c>
      <c r="AE122" s="160"/>
      <c r="AF122" s="155"/>
      <c r="AG122" s="155">
        <f t="shared" si="72"/>
        <v>0</v>
      </c>
      <c r="AH122" s="160"/>
      <c r="AI122" s="155"/>
      <c r="AJ122" s="155">
        <f t="shared" si="74"/>
        <v>0</v>
      </c>
      <c r="AK122" s="160">
        <f t="shared" si="65"/>
        <v>0</v>
      </c>
      <c r="AL122" s="157"/>
      <c r="AM122" s="155">
        <f t="shared" si="66"/>
        <v>0</v>
      </c>
      <c r="AN122" s="155">
        <f t="shared" si="70"/>
        <v>0</v>
      </c>
      <c r="AO122" s="155">
        <f t="shared" si="67"/>
        <v>825712.52500000002</v>
      </c>
      <c r="AP122" s="155">
        <f t="shared" si="53"/>
        <v>825712.52500000002</v>
      </c>
      <c r="AQ122" s="155">
        <f>AO122*10%</f>
        <v>82571.252500000002</v>
      </c>
      <c r="AR122" s="157">
        <f t="shared" si="69"/>
        <v>908283.77750000008</v>
      </c>
      <c r="AS122" s="193"/>
    </row>
    <row r="123" spans="1:45" ht="16.5" x14ac:dyDescent="0.25">
      <c r="A123" s="157"/>
      <c r="B123" s="163"/>
      <c r="C123" s="171"/>
      <c r="D123" s="67"/>
      <c r="E123" s="67"/>
      <c r="F123" s="67"/>
      <c r="G123" s="67"/>
      <c r="H123" s="67"/>
      <c r="I123" s="67"/>
      <c r="J123" s="67"/>
      <c r="K123" s="157"/>
      <c r="L123" s="157"/>
      <c r="M123" s="198">
        <f t="shared" ref="M123:W123" si="83">SUM(M16:M122)</f>
        <v>1374</v>
      </c>
      <c r="N123" s="172">
        <f t="shared" si="83"/>
        <v>266</v>
      </c>
      <c r="O123" s="172">
        <f t="shared" si="83"/>
        <v>258</v>
      </c>
      <c r="P123" s="172">
        <f t="shared" si="83"/>
        <v>1898</v>
      </c>
      <c r="Q123" s="172">
        <f t="shared" si="83"/>
        <v>76.333333333333286</v>
      </c>
      <c r="R123" s="172">
        <f t="shared" si="83"/>
        <v>11.083333333333334</v>
      </c>
      <c r="S123" s="172">
        <f t="shared" si="83"/>
        <v>10.75</v>
      </c>
      <c r="T123" s="173">
        <f>SUM(T16:T122)</f>
        <v>98.1666666666666</v>
      </c>
      <c r="U123" s="172">
        <f t="shared" si="83"/>
        <v>6442846.2624999974</v>
      </c>
      <c r="V123" s="172">
        <f t="shared" si="83"/>
        <v>780168.55812499998</v>
      </c>
      <c r="W123" s="172">
        <f t="shared" si="83"/>
        <v>672637.16187499999</v>
      </c>
      <c r="X123" s="174">
        <f>SUM(X16:X122)</f>
        <v>7895651.9824999981</v>
      </c>
      <c r="Y123" s="174">
        <f>SUM(Y16:Y122)</f>
        <v>9869564.9781250022</v>
      </c>
      <c r="Z123" s="174">
        <f>SUM(Z16:Z122)</f>
        <v>27780</v>
      </c>
      <c r="AA123" s="174">
        <f>SUM(AA21:AA122)</f>
        <v>514943.15875</v>
      </c>
      <c r="AB123" s="174">
        <f>SUM(AB16:AB122)</f>
        <v>78</v>
      </c>
      <c r="AC123" s="174"/>
      <c r="AD123" s="174">
        <f>SUM(AD16:AD122)</f>
        <v>33231.033333333333</v>
      </c>
      <c r="AE123" s="174">
        <f>SUM(AE16:AE122)</f>
        <v>106</v>
      </c>
      <c r="AF123" s="174"/>
      <c r="AG123" s="174">
        <f>SUM(AG16:AG122)</f>
        <v>23448.524999999998</v>
      </c>
      <c r="AH123" s="174">
        <f>SUM(AH16:AH122)</f>
        <v>10</v>
      </c>
      <c r="AI123" s="174"/>
      <c r="AJ123" s="174">
        <f>SUM(AJ16:AJ122)</f>
        <v>79636.5</v>
      </c>
      <c r="AK123" s="172">
        <f>SUM(AK16:AK122)</f>
        <v>87.4166666666666</v>
      </c>
      <c r="AL123" s="174"/>
      <c r="AM123" s="174">
        <f t="shared" ref="AM123:AQ123" si="84">SUM(AM16:AM122)</f>
        <v>503971.2333333334</v>
      </c>
      <c r="AN123" s="174">
        <f t="shared" si="84"/>
        <v>1183010.4504166667</v>
      </c>
      <c r="AO123" s="174">
        <f t="shared" si="84"/>
        <v>9869564.9781250022</v>
      </c>
      <c r="AP123" s="174">
        <f t="shared" si="84"/>
        <v>11052575.428541658</v>
      </c>
      <c r="AQ123" s="174">
        <f t="shared" si="84"/>
        <v>947572.96093749977</v>
      </c>
      <c r="AR123" s="174">
        <f>SUM(AR16:AR122)</f>
        <v>12000148.389479162</v>
      </c>
      <c r="AS123" s="193"/>
    </row>
    <row r="124" spans="1:45" ht="16.5" x14ac:dyDescent="0.25">
      <c r="A124" s="175"/>
      <c r="B124" s="129" t="s">
        <v>426</v>
      </c>
      <c r="C124" s="176"/>
      <c r="D124" s="196"/>
      <c r="E124" s="178"/>
      <c r="F124" s="178"/>
      <c r="G124" s="178"/>
      <c r="H124" s="179"/>
      <c r="I124" s="179"/>
      <c r="J124" s="178"/>
      <c r="K124" s="175"/>
      <c r="L124" s="175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27"/>
      <c r="Y124" s="127"/>
      <c r="Z124" s="127"/>
      <c r="AA124" s="166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81"/>
      <c r="AP124" s="127"/>
      <c r="AQ124" s="127"/>
      <c r="AR124" s="127"/>
      <c r="AS124" s="193"/>
    </row>
    <row r="125" spans="1:45" ht="18" x14ac:dyDescent="0.25">
      <c r="A125" s="178"/>
      <c r="B125" s="129" t="s">
        <v>427</v>
      </c>
      <c r="C125" s="176"/>
      <c r="D125" s="177"/>
      <c r="E125" s="182"/>
      <c r="F125" s="182"/>
      <c r="G125" s="178"/>
      <c r="H125" s="179"/>
      <c r="I125" s="179"/>
      <c r="J125" s="178"/>
      <c r="K125" s="175"/>
      <c r="L125" s="175"/>
      <c r="M125" s="183"/>
      <c r="N125" s="184"/>
      <c r="O125" s="184"/>
      <c r="P125" s="184"/>
      <c r="Q125" s="182"/>
      <c r="R125" s="182"/>
      <c r="S125" s="182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5"/>
      <c r="AD125" s="175"/>
      <c r="AE125" s="178"/>
      <c r="AF125" s="178"/>
      <c r="AG125" s="178"/>
      <c r="AH125" s="178"/>
      <c r="AI125" s="178"/>
      <c r="AJ125" s="178"/>
      <c r="AK125" s="178"/>
      <c r="AL125" s="175"/>
      <c r="AM125" s="178"/>
      <c r="AN125" s="175"/>
      <c r="AO125" s="166"/>
      <c r="AP125" s="175"/>
      <c r="AQ125" s="175"/>
      <c r="AR125" s="175"/>
    </row>
    <row r="126" spans="1:45" ht="18" x14ac:dyDescent="0.25">
      <c r="A126" s="178"/>
      <c r="B126" s="129" t="s">
        <v>547</v>
      </c>
      <c r="C126" s="185"/>
      <c r="D126" s="186"/>
      <c r="E126" s="187"/>
      <c r="F126" s="187"/>
      <c r="G126" s="186"/>
      <c r="H126" s="131"/>
      <c r="I126" s="179"/>
      <c r="J126" s="179"/>
      <c r="K126" s="166"/>
      <c r="L126" s="175"/>
      <c r="M126" s="188"/>
      <c r="N126" s="188"/>
      <c r="O126" s="188"/>
      <c r="P126" s="188"/>
      <c r="Q126" s="189"/>
      <c r="R126" s="189"/>
      <c r="S126" s="189"/>
      <c r="T126" s="189"/>
      <c r="U126" s="190"/>
      <c r="V126" s="190"/>
      <c r="W126" s="190"/>
      <c r="X126" s="175"/>
      <c r="Y126" s="175"/>
      <c r="Z126" s="175"/>
      <c r="AA126" s="175"/>
      <c r="AB126" s="178"/>
      <c r="AC126" s="175"/>
      <c r="AD126" s="175"/>
      <c r="AE126" s="178"/>
      <c r="AF126" s="175"/>
      <c r="AG126" s="178"/>
      <c r="AH126" s="178"/>
      <c r="AI126" s="178"/>
      <c r="AJ126" s="175"/>
      <c r="AK126" s="178"/>
      <c r="AL126" s="175"/>
      <c r="AM126" s="191"/>
      <c r="AN126" s="175"/>
      <c r="AO126" s="166"/>
      <c r="AP126" s="175"/>
      <c r="AQ126" s="175"/>
      <c r="AR126" s="175"/>
    </row>
    <row r="127" spans="1:45" x14ac:dyDescent="0.25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</row>
  </sheetData>
  <mergeCells count="41">
    <mergeCell ref="AH13:AJ13"/>
    <mergeCell ref="AK13:AM13"/>
    <mergeCell ref="AO13:AO14"/>
    <mergeCell ref="AR12:AR14"/>
    <mergeCell ref="AB12:AM12"/>
    <mergeCell ref="AN12:AN14"/>
    <mergeCell ref="AP12:AP14"/>
    <mergeCell ref="AQ12:AQ14"/>
    <mergeCell ref="K13:K14"/>
    <mergeCell ref="L13:L14"/>
    <mergeCell ref="AE13:AG13"/>
    <mergeCell ref="Z13:Z14"/>
    <mergeCell ref="AB13:AD13"/>
    <mergeCell ref="AA13:AA14"/>
    <mergeCell ref="Y13:Y14"/>
    <mergeCell ref="D8:P8"/>
    <mergeCell ref="B9:W9"/>
    <mergeCell ref="B10:R10"/>
    <mergeCell ref="D11:Q11"/>
    <mergeCell ref="F12:F14"/>
    <mergeCell ref="M13:O13"/>
    <mergeCell ref="P13:P14"/>
    <mergeCell ref="Q13:S13"/>
    <mergeCell ref="T13:T14"/>
    <mergeCell ref="G12:G14"/>
    <mergeCell ref="H12:X12"/>
    <mergeCell ref="U13:W13"/>
    <mergeCell ref="X13:X14"/>
    <mergeCell ref="H13:H14"/>
    <mergeCell ref="I13:I14"/>
    <mergeCell ref="J13:J14"/>
    <mergeCell ref="A12:A14"/>
    <mergeCell ref="B12:B14"/>
    <mergeCell ref="D12:D14"/>
    <mergeCell ref="E12:E14"/>
    <mergeCell ref="AI6:AL6"/>
    <mergeCell ref="AJ1:AL1"/>
    <mergeCell ref="AJ2:AL2"/>
    <mergeCell ref="AJ3:AL3"/>
    <mergeCell ref="AJ4:AL4"/>
    <mergeCell ref="AJ5:AL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R127"/>
  <sheetViews>
    <sheetView tabSelected="1" view="pageBreakPreview" topLeftCell="A115" zoomScaleNormal="100" zoomScaleSheetLayoutView="100" workbookViewId="0">
      <selection activeCell="F119" sqref="F119"/>
    </sheetView>
  </sheetViews>
  <sheetFormatPr defaultRowHeight="15" x14ac:dyDescent="0.25"/>
  <cols>
    <col min="1" max="1" width="8" customWidth="1"/>
    <col min="2" max="2" width="19.28515625" customWidth="1"/>
    <col min="3" max="3" width="78.28515625" customWidth="1"/>
    <col min="4" max="4" width="10.42578125" customWidth="1"/>
    <col min="5" max="7" width="13.28515625" customWidth="1"/>
    <col min="8" max="8" width="9.140625" customWidth="1"/>
    <col min="9" max="9" width="8.28515625" customWidth="1"/>
    <col min="10" max="10" width="9.7109375" customWidth="1"/>
    <col min="11" max="11" width="10.28515625" customWidth="1"/>
    <col min="12" max="12" width="9.42578125" customWidth="1"/>
    <col min="13" max="13" width="11.42578125" customWidth="1"/>
    <col min="14" max="14" width="9.42578125" customWidth="1"/>
    <col min="15" max="15" width="10" customWidth="1"/>
    <col min="16" max="16" width="11.28515625" customWidth="1"/>
    <col min="17" max="17" width="10.42578125" customWidth="1"/>
    <col min="18" max="18" width="9.85546875" customWidth="1"/>
    <col min="19" max="19" width="11.140625" customWidth="1"/>
    <col min="20" max="20" width="10.28515625" customWidth="1"/>
    <col min="21" max="21" width="11.85546875" customWidth="1"/>
    <col min="22" max="23" width="11" customWidth="1"/>
    <col min="24" max="26" width="13.7109375" customWidth="1"/>
    <col min="27" max="27" width="9" customWidth="1"/>
    <col min="28" max="28" width="6.5703125" customWidth="1"/>
    <col min="29" max="29" width="13.7109375" customWidth="1"/>
    <col min="30" max="30" width="9.85546875" customWidth="1"/>
    <col min="31" max="31" width="10.7109375" customWidth="1"/>
    <col min="32" max="32" width="11.42578125" customWidth="1"/>
    <col min="33" max="33" width="7.28515625" customWidth="1"/>
    <col min="34" max="34" width="7.140625" customWidth="1"/>
    <col min="35" max="35" width="12.7109375" customWidth="1"/>
    <col min="36" max="36" width="6.85546875" customWidth="1"/>
    <col min="37" max="37" width="10.140625" customWidth="1"/>
    <col min="38" max="38" width="12.5703125" customWidth="1"/>
    <col min="39" max="39" width="13.5703125" customWidth="1"/>
    <col min="40" max="40" width="13" customWidth="1"/>
    <col min="41" max="41" width="13.28515625" customWidth="1"/>
    <col min="42" max="42" width="11.28515625" customWidth="1"/>
    <col min="43" max="43" width="12.42578125" customWidth="1"/>
  </cols>
  <sheetData>
    <row r="1" spans="1:44" ht="18.75" customHeight="1" x14ac:dyDescent="0.25">
      <c r="A1" s="115"/>
      <c r="B1" s="116"/>
      <c r="C1" s="116"/>
      <c r="D1" s="115"/>
      <c r="E1" s="115"/>
      <c r="F1" s="115"/>
      <c r="G1" s="115"/>
      <c r="H1" s="115"/>
      <c r="I1" s="117"/>
      <c r="J1" s="115"/>
      <c r="K1" s="118"/>
      <c r="L1" s="118"/>
      <c r="M1" s="119"/>
      <c r="N1" s="119"/>
      <c r="O1" s="119"/>
      <c r="P1" s="119"/>
      <c r="Q1" s="120"/>
      <c r="R1" s="120"/>
      <c r="S1" s="120"/>
      <c r="T1" s="120"/>
      <c r="U1" s="115"/>
      <c r="V1" s="115"/>
      <c r="W1" s="115"/>
      <c r="X1" s="115"/>
      <c r="Y1" s="115"/>
      <c r="Z1" s="115"/>
      <c r="AA1" s="115"/>
      <c r="AB1" s="118"/>
      <c r="AC1" s="118"/>
      <c r="AD1" s="115"/>
      <c r="AE1" s="115"/>
      <c r="AF1" s="121"/>
      <c r="AG1" s="121"/>
      <c r="AH1" s="122" t="s">
        <v>0</v>
      </c>
      <c r="AI1" s="230" t="s">
        <v>1</v>
      </c>
      <c r="AJ1" s="231"/>
      <c r="AK1" s="232"/>
      <c r="AL1" s="123"/>
      <c r="AM1" s="124" t="s">
        <v>2</v>
      </c>
      <c r="AN1" s="125" t="s">
        <v>3</v>
      </c>
      <c r="AO1" s="126" t="s">
        <v>4</v>
      </c>
      <c r="AP1" s="127"/>
      <c r="AQ1" s="128"/>
    </row>
    <row r="2" spans="1:44" ht="18.75" customHeight="1" x14ac:dyDescent="0.25">
      <c r="A2" s="115"/>
      <c r="B2" s="130"/>
      <c r="C2" s="130"/>
      <c r="D2" s="128"/>
      <c r="E2" s="128"/>
      <c r="F2" s="128"/>
      <c r="G2" s="128"/>
      <c r="H2" s="128"/>
      <c r="I2" s="131"/>
      <c r="J2" s="128"/>
      <c r="K2" s="132"/>
      <c r="L2" s="132"/>
      <c r="M2" s="133"/>
      <c r="N2" s="128"/>
      <c r="O2" s="128"/>
      <c r="P2" s="133" t="s">
        <v>6</v>
      </c>
      <c r="Q2" s="134"/>
      <c r="R2" s="134"/>
      <c r="S2" s="134"/>
      <c r="T2" s="134"/>
      <c r="U2" s="135"/>
      <c r="V2" s="135"/>
      <c r="W2" s="135"/>
      <c r="X2" s="136"/>
      <c r="Y2" s="136"/>
      <c r="Z2" s="136"/>
      <c r="AA2" s="115"/>
      <c r="AB2" s="118"/>
      <c r="AC2" s="118"/>
      <c r="AD2" s="115"/>
      <c r="AE2" s="115"/>
      <c r="AF2" s="121"/>
      <c r="AG2" s="121"/>
      <c r="AH2" s="137">
        <v>1</v>
      </c>
      <c r="AI2" s="233" t="s">
        <v>7</v>
      </c>
      <c r="AJ2" s="234"/>
      <c r="AK2" s="235"/>
      <c r="AL2" s="138"/>
      <c r="AM2" s="139">
        <v>4</v>
      </c>
      <c r="AN2" s="137">
        <v>10</v>
      </c>
      <c r="AO2" s="140">
        <f>AM2+AN2</f>
        <v>14</v>
      </c>
      <c r="AP2" s="141"/>
      <c r="AQ2" s="142"/>
    </row>
    <row r="3" spans="1:44" ht="18.75" x14ac:dyDescent="0.25">
      <c r="A3" s="115"/>
      <c r="B3" s="130"/>
      <c r="C3" s="130"/>
      <c r="D3" s="128"/>
      <c r="E3" s="128"/>
      <c r="F3" s="128"/>
      <c r="G3" s="128"/>
      <c r="H3" s="128"/>
      <c r="I3" s="131"/>
      <c r="J3" s="128"/>
      <c r="K3" s="132"/>
      <c r="L3" s="132"/>
      <c r="M3" s="133"/>
      <c r="N3" s="128"/>
      <c r="O3" s="128"/>
      <c r="P3" s="133" t="s">
        <v>9</v>
      </c>
      <c r="Q3" s="134"/>
      <c r="R3" s="134"/>
      <c r="S3" s="134"/>
      <c r="T3" s="134"/>
      <c r="U3" s="135"/>
      <c r="V3" s="135"/>
      <c r="W3" s="135"/>
      <c r="X3" s="115"/>
      <c r="Y3" s="115"/>
      <c r="Z3" s="115"/>
      <c r="AA3" s="115"/>
      <c r="AB3" s="118"/>
      <c r="AC3" s="118"/>
      <c r="AD3" s="115"/>
      <c r="AE3" s="115"/>
      <c r="AF3" s="121"/>
      <c r="AG3" s="121"/>
      <c r="AH3" s="137">
        <v>2</v>
      </c>
      <c r="AI3" s="227" t="s">
        <v>10</v>
      </c>
      <c r="AJ3" s="228"/>
      <c r="AK3" s="229"/>
      <c r="AL3" s="143"/>
      <c r="AM3" s="139">
        <v>38</v>
      </c>
      <c r="AN3" s="137">
        <v>148</v>
      </c>
      <c r="AO3" s="140">
        <f>AM3+AN3</f>
        <v>186</v>
      </c>
      <c r="AP3" s="141"/>
      <c r="AQ3" s="142"/>
    </row>
    <row r="4" spans="1:44" ht="35.25" customHeight="1" x14ac:dyDescent="0.25">
      <c r="A4" s="115"/>
      <c r="B4" s="129"/>
      <c r="C4" s="129"/>
      <c r="D4" s="136"/>
      <c r="E4" s="136"/>
      <c r="F4" s="136"/>
      <c r="G4" s="128"/>
      <c r="H4" s="128"/>
      <c r="I4" s="131"/>
      <c r="J4" s="128"/>
      <c r="K4" s="132"/>
      <c r="L4" s="132"/>
      <c r="M4" s="133"/>
      <c r="N4" s="133"/>
      <c r="O4" s="133"/>
      <c r="P4" s="133" t="s">
        <v>12</v>
      </c>
      <c r="Q4" s="134"/>
      <c r="R4" s="134"/>
      <c r="S4" s="134"/>
      <c r="T4" s="134"/>
      <c r="U4" s="135"/>
      <c r="V4" s="135"/>
      <c r="W4" s="135"/>
      <c r="X4" s="115"/>
      <c r="Y4" s="115"/>
      <c r="Z4" s="115"/>
      <c r="AA4" s="115"/>
      <c r="AB4" s="118"/>
      <c r="AC4" s="118"/>
      <c r="AD4" s="115"/>
      <c r="AE4" s="115"/>
      <c r="AF4" s="121"/>
      <c r="AG4" s="121"/>
      <c r="AH4" s="137">
        <v>3</v>
      </c>
      <c r="AI4" s="233" t="s">
        <v>13</v>
      </c>
      <c r="AJ4" s="234"/>
      <c r="AK4" s="235"/>
      <c r="AL4" s="138"/>
      <c r="AM4" s="139">
        <v>231.5</v>
      </c>
      <c r="AN4" s="139">
        <v>1666.5</v>
      </c>
      <c r="AO4" s="140">
        <f>AM4+AN4</f>
        <v>1898</v>
      </c>
      <c r="AP4" s="135"/>
      <c r="AQ4" s="142"/>
    </row>
    <row r="5" spans="1:44" ht="30" customHeight="1" x14ac:dyDescent="0.25">
      <c r="A5" s="115"/>
      <c r="B5" s="144"/>
      <c r="C5" s="144"/>
      <c r="D5" s="135"/>
      <c r="E5" s="135"/>
      <c r="F5" s="135"/>
      <c r="G5" s="135"/>
      <c r="H5" s="135"/>
      <c r="I5" s="145"/>
      <c r="J5" s="135"/>
      <c r="K5" s="141"/>
      <c r="L5" s="141"/>
      <c r="M5" s="142"/>
      <c r="N5" s="142"/>
      <c r="O5" s="142"/>
      <c r="P5" s="142"/>
      <c r="Q5" s="146"/>
      <c r="R5" s="146"/>
      <c r="S5" s="146"/>
      <c r="T5" s="146"/>
      <c r="U5" s="135"/>
      <c r="V5" s="135"/>
      <c r="W5" s="135"/>
      <c r="X5" s="115"/>
      <c r="Y5" s="115"/>
      <c r="Z5" s="115"/>
      <c r="AA5" s="115"/>
      <c r="AB5" s="118"/>
      <c r="AC5" s="118"/>
      <c r="AD5" s="115"/>
      <c r="AE5" s="115"/>
      <c r="AF5" s="121"/>
      <c r="AG5" s="121"/>
      <c r="AH5" s="137">
        <v>4</v>
      </c>
      <c r="AI5" s="233" t="s">
        <v>14</v>
      </c>
      <c r="AJ5" s="234"/>
      <c r="AK5" s="235"/>
      <c r="AL5" s="138"/>
      <c r="AM5" s="139">
        <v>231.5</v>
      </c>
      <c r="AN5" s="140">
        <v>1666.5</v>
      </c>
      <c r="AO5" s="140">
        <f>AM5+AN5</f>
        <v>1898</v>
      </c>
      <c r="AP5" s="142"/>
      <c r="AQ5" s="142"/>
    </row>
    <row r="6" spans="1:44" ht="18.75" x14ac:dyDescent="0.25">
      <c r="A6" s="115"/>
      <c r="B6" s="144"/>
      <c r="C6" s="144"/>
      <c r="D6" s="135"/>
      <c r="E6" s="135"/>
      <c r="F6" s="135"/>
      <c r="G6" s="135"/>
      <c r="H6" s="135"/>
      <c r="I6" s="145"/>
      <c r="J6" s="135"/>
      <c r="K6" s="141"/>
      <c r="L6" s="141"/>
      <c r="M6" s="142"/>
      <c r="N6" s="142"/>
      <c r="O6" s="142"/>
      <c r="P6" s="142"/>
      <c r="Q6" s="146"/>
      <c r="R6" s="146"/>
      <c r="S6" s="146"/>
      <c r="T6" s="146"/>
      <c r="U6" s="135"/>
      <c r="V6" s="135"/>
      <c r="W6" s="135"/>
      <c r="X6" s="115"/>
      <c r="Y6" s="115"/>
      <c r="Z6" s="115"/>
      <c r="AA6" s="115"/>
      <c r="AB6" s="118"/>
      <c r="AC6" s="118"/>
      <c r="AD6" s="115"/>
      <c r="AE6" s="115"/>
      <c r="AF6" s="121"/>
      <c r="AG6" s="121"/>
      <c r="AH6" s="227" t="s">
        <v>15</v>
      </c>
      <c r="AI6" s="228"/>
      <c r="AJ6" s="228"/>
      <c r="AK6" s="229"/>
      <c r="AL6" s="143"/>
      <c r="AM6" s="139"/>
      <c r="AN6" s="139"/>
      <c r="AO6" s="139"/>
      <c r="AP6" s="135"/>
      <c r="AQ6" s="135"/>
    </row>
    <row r="7" spans="1:44" ht="16.5" x14ac:dyDescent="0.25">
      <c r="A7" s="115"/>
      <c r="B7" s="144"/>
      <c r="C7" s="144"/>
      <c r="D7" s="135"/>
      <c r="E7" s="135"/>
      <c r="F7" s="135"/>
      <c r="G7" s="135"/>
      <c r="H7" s="135"/>
      <c r="I7" s="145"/>
      <c r="J7" s="135"/>
      <c r="K7" s="141"/>
      <c r="L7" s="141"/>
      <c r="M7" s="142"/>
      <c r="N7" s="142"/>
      <c r="O7" s="142"/>
      <c r="P7" s="142"/>
      <c r="Q7" s="146"/>
      <c r="R7" s="146"/>
      <c r="S7" s="146"/>
      <c r="T7" s="146"/>
      <c r="U7" s="135"/>
      <c r="V7" s="135"/>
      <c r="W7" s="135"/>
      <c r="X7" s="115"/>
      <c r="Y7" s="115"/>
      <c r="Z7" s="115"/>
      <c r="AA7" s="115"/>
      <c r="AB7" s="118"/>
      <c r="AC7" s="118"/>
      <c r="AD7" s="115"/>
      <c r="AE7" s="115"/>
      <c r="AF7" s="115"/>
      <c r="AG7" s="115"/>
      <c r="AH7" s="115"/>
      <c r="AI7" s="115"/>
      <c r="AJ7" s="115"/>
      <c r="AK7" s="118"/>
      <c r="AL7" s="115"/>
      <c r="AM7" s="118"/>
      <c r="AN7" s="147"/>
      <c r="AO7" s="118"/>
      <c r="AP7" s="118"/>
      <c r="AQ7" s="118"/>
    </row>
    <row r="8" spans="1:44" ht="16.5" x14ac:dyDescent="0.25">
      <c r="A8" s="115"/>
      <c r="B8" s="129"/>
      <c r="C8" s="129"/>
      <c r="D8" s="222" t="s">
        <v>16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134"/>
      <c r="R8" s="134"/>
      <c r="S8" s="134"/>
      <c r="T8" s="134"/>
      <c r="U8" s="128"/>
      <c r="V8" s="128"/>
      <c r="W8" s="128"/>
      <c r="X8" s="115"/>
      <c r="Y8" s="115"/>
      <c r="Z8" s="115"/>
      <c r="AA8" s="135"/>
      <c r="AB8" s="118"/>
      <c r="AC8" s="118"/>
      <c r="AD8" s="115"/>
      <c r="AE8" s="115"/>
      <c r="AF8" s="115"/>
      <c r="AG8" s="115"/>
      <c r="AH8" s="115"/>
      <c r="AI8" s="115"/>
      <c r="AJ8" s="115"/>
      <c r="AK8" s="118"/>
      <c r="AL8" s="115"/>
      <c r="AM8" s="118"/>
      <c r="AN8" s="147"/>
      <c r="AO8" s="118"/>
      <c r="AP8" s="118"/>
      <c r="AQ8" s="118"/>
    </row>
    <row r="9" spans="1:44" ht="15.75" x14ac:dyDescent="0.25">
      <c r="A9" s="115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115"/>
      <c r="Y9" s="115"/>
      <c r="Z9" s="115"/>
      <c r="AA9" s="115"/>
      <c r="AB9" s="118"/>
      <c r="AC9" s="118"/>
      <c r="AD9" s="115"/>
      <c r="AE9" s="115"/>
      <c r="AF9" s="115"/>
      <c r="AG9" s="115"/>
      <c r="AH9" s="115"/>
      <c r="AI9" s="115"/>
      <c r="AJ9" s="115"/>
      <c r="AK9" s="118"/>
      <c r="AL9" s="115"/>
      <c r="AM9" s="118"/>
      <c r="AN9" s="147"/>
      <c r="AO9" s="118"/>
      <c r="AP9" s="118"/>
      <c r="AQ9" s="118"/>
    </row>
    <row r="10" spans="1:44" ht="15.75" x14ac:dyDescent="0.25">
      <c r="A10" s="115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148"/>
      <c r="T10" s="134"/>
      <c r="U10" s="128"/>
      <c r="V10" s="128"/>
      <c r="W10" s="128"/>
      <c r="X10" s="115"/>
      <c r="Y10" s="115"/>
      <c r="Z10" s="115"/>
      <c r="AA10" s="115"/>
      <c r="AB10" s="118"/>
      <c r="AC10" s="118"/>
      <c r="AD10" s="115"/>
      <c r="AE10" s="115"/>
      <c r="AF10" s="115"/>
      <c r="AG10" s="115"/>
      <c r="AH10" s="115"/>
      <c r="AI10" s="115"/>
      <c r="AJ10" s="115"/>
      <c r="AK10" s="118"/>
      <c r="AL10" s="115"/>
      <c r="AM10" s="118"/>
      <c r="AN10" s="147"/>
      <c r="AO10" s="118"/>
      <c r="AP10" s="118"/>
      <c r="AQ10" s="118"/>
    </row>
    <row r="11" spans="1:44" ht="16.5" x14ac:dyDescent="0.25">
      <c r="A11" s="115"/>
      <c r="B11" s="129"/>
      <c r="C11" s="129"/>
      <c r="D11" s="224" t="s">
        <v>582</v>
      </c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134"/>
      <c r="S11" s="134"/>
      <c r="T11" s="134"/>
      <c r="U11" s="128"/>
      <c r="V11" s="128"/>
      <c r="W11" s="128"/>
      <c r="X11" s="115"/>
      <c r="Y11" s="115"/>
      <c r="Z11" s="115"/>
      <c r="AA11" s="115"/>
      <c r="AB11" s="118"/>
      <c r="AC11" s="118"/>
      <c r="AD11" s="115"/>
      <c r="AE11" s="115"/>
      <c r="AF11" s="115"/>
      <c r="AG11" s="115"/>
      <c r="AH11" s="115"/>
      <c r="AI11" s="115"/>
      <c r="AJ11" s="115"/>
      <c r="AK11" s="118"/>
      <c r="AL11" s="115"/>
      <c r="AM11" s="118"/>
      <c r="AN11" s="147"/>
      <c r="AO11" s="118"/>
      <c r="AP11" s="118"/>
      <c r="AQ11" s="118"/>
    </row>
    <row r="12" spans="1:44" ht="16.5" customHeight="1" x14ac:dyDescent="0.25">
      <c r="A12" s="211" t="s">
        <v>0</v>
      </c>
      <c r="B12" s="225" t="s">
        <v>19</v>
      </c>
      <c r="C12" s="149"/>
      <c r="D12" s="218" t="s">
        <v>20</v>
      </c>
      <c r="E12" s="211" t="s">
        <v>717</v>
      </c>
      <c r="F12" s="218" t="s">
        <v>660</v>
      </c>
      <c r="G12" s="218" t="s">
        <v>23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194"/>
      <c r="Z12" s="200"/>
      <c r="AA12" s="211" t="s">
        <v>25</v>
      </c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08" t="s">
        <v>27</v>
      </c>
      <c r="AN12" s="150"/>
      <c r="AO12" s="208" t="s">
        <v>4</v>
      </c>
      <c r="AP12" s="208" t="s">
        <v>28</v>
      </c>
      <c r="AQ12" s="208" t="s">
        <v>29</v>
      </c>
    </row>
    <row r="13" spans="1:44" ht="42" customHeight="1" x14ac:dyDescent="0.25">
      <c r="A13" s="211"/>
      <c r="B13" s="225"/>
      <c r="C13" s="151" t="s">
        <v>30</v>
      </c>
      <c r="D13" s="226"/>
      <c r="E13" s="211"/>
      <c r="F13" s="226"/>
      <c r="G13" s="226"/>
      <c r="H13" s="211" t="s">
        <v>31</v>
      </c>
      <c r="I13" s="212" t="s">
        <v>32</v>
      </c>
      <c r="J13" s="211" t="s">
        <v>33</v>
      </c>
      <c r="K13" s="213" t="s">
        <v>34</v>
      </c>
      <c r="L13" s="213" t="s">
        <v>35</v>
      </c>
      <c r="M13" s="214" t="s">
        <v>36</v>
      </c>
      <c r="N13" s="215"/>
      <c r="O13" s="216"/>
      <c r="P13" s="217" t="s">
        <v>37</v>
      </c>
      <c r="Q13" s="214" t="s">
        <v>38</v>
      </c>
      <c r="R13" s="215"/>
      <c r="S13" s="216"/>
      <c r="T13" s="211" t="s">
        <v>39</v>
      </c>
      <c r="U13" s="211" t="s">
        <v>40</v>
      </c>
      <c r="V13" s="211"/>
      <c r="W13" s="211"/>
      <c r="X13" s="211" t="s">
        <v>41</v>
      </c>
      <c r="Y13" s="218" t="s">
        <v>718</v>
      </c>
      <c r="Z13" s="218" t="s">
        <v>726</v>
      </c>
      <c r="AA13" s="211" t="s">
        <v>42</v>
      </c>
      <c r="AB13" s="211"/>
      <c r="AC13" s="211"/>
      <c r="AD13" s="211" t="s">
        <v>43</v>
      </c>
      <c r="AE13" s="211"/>
      <c r="AF13" s="211"/>
      <c r="AG13" s="211" t="s">
        <v>44</v>
      </c>
      <c r="AH13" s="211"/>
      <c r="AI13" s="211"/>
      <c r="AJ13" s="211" t="s">
        <v>45</v>
      </c>
      <c r="AK13" s="211"/>
      <c r="AL13" s="211"/>
      <c r="AM13" s="209"/>
      <c r="AN13" s="220" t="s">
        <v>46</v>
      </c>
      <c r="AO13" s="209"/>
      <c r="AP13" s="209"/>
      <c r="AQ13" s="209"/>
    </row>
    <row r="14" spans="1:44" ht="54.75" customHeight="1" x14ac:dyDescent="0.25">
      <c r="A14" s="211"/>
      <c r="B14" s="225"/>
      <c r="C14" s="152"/>
      <c r="D14" s="219"/>
      <c r="E14" s="211"/>
      <c r="F14" s="219"/>
      <c r="G14" s="219"/>
      <c r="H14" s="211"/>
      <c r="I14" s="212"/>
      <c r="J14" s="211"/>
      <c r="K14" s="213"/>
      <c r="L14" s="213"/>
      <c r="M14" s="153" t="s">
        <v>47</v>
      </c>
      <c r="N14" s="153" t="s">
        <v>48</v>
      </c>
      <c r="O14" s="153" t="s">
        <v>49</v>
      </c>
      <c r="P14" s="217"/>
      <c r="Q14" s="154" t="s">
        <v>47</v>
      </c>
      <c r="R14" s="153" t="s">
        <v>48</v>
      </c>
      <c r="S14" s="153" t="s">
        <v>49</v>
      </c>
      <c r="T14" s="211"/>
      <c r="U14" s="154" t="s">
        <v>47</v>
      </c>
      <c r="V14" s="153" t="s">
        <v>50</v>
      </c>
      <c r="W14" s="153" t="s">
        <v>51</v>
      </c>
      <c r="X14" s="211"/>
      <c r="Y14" s="219"/>
      <c r="Z14" s="219"/>
      <c r="AA14" s="154" t="s">
        <v>52</v>
      </c>
      <c r="AB14" s="125" t="s">
        <v>53</v>
      </c>
      <c r="AC14" s="125" t="s">
        <v>54</v>
      </c>
      <c r="AD14" s="154" t="s">
        <v>55</v>
      </c>
      <c r="AE14" s="154" t="s">
        <v>53</v>
      </c>
      <c r="AF14" s="154" t="s">
        <v>54</v>
      </c>
      <c r="AG14" s="154" t="s">
        <v>55</v>
      </c>
      <c r="AH14" s="154" t="s">
        <v>53</v>
      </c>
      <c r="AI14" s="154" t="s">
        <v>54</v>
      </c>
      <c r="AJ14" s="154" t="s">
        <v>55</v>
      </c>
      <c r="AK14" s="125" t="s">
        <v>53</v>
      </c>
      <c r="AL14" s="154" t="s">
        <v>54</v>
      </c>
      <c r="AM14" s="210"/>
      <c r="AN14" s="221"/>
      <c r="AO14" s="210"/>
      <c r="AP14" s="210"/>
      <c r="AQ14" s="210"/>
    </row>
    <row r="15" spans="1:44" ht="16.5" x14ac:dyDescent="0.25">
      <c r="A15" s="155">
        <v>1</v>
      </c>
      <c r="B15" s="156" t="e">
        <f>#REF!+1</f>
        <v>#REF!</v>
      </c>
      <c r="C15" s="156">
        <v>4</v>
      </c>
      <c r="D15" s="155">
        <v>5</v>
      </c>
      <c r="E15" s="155">
        <v>6</v>
      </c>
      <c r="F15" s="155">
        <v>7</v>
      </c>
      <c r="G15" s="155">
        <f t="shared" ref="G15" si="0">F15+1</f>
        <v>8</v>
      </c>
      <c r="H15" s="157">
        <v>10</v>
      </c>
      <c r="I15" s="157">
        <v>11</v>
      </c>
      <c r="J15" s="155">
        <v>12</v>
      </c>
      <c r="K15" s="155">
        <v>13</v>
      </c>
      <c r="L15" s="155">
        <v>14</v>
      </c>
      <c r="M15" s="155">
        <f t="shared" ref="M15:R15" si="1">L15+1</f>
        <v>15</v>
      </c>
      <c r="N15" s="155">
        <f t="shared" si="1"/>
        <v>16</v>
      </c>
      <c r="O15" s="155">
        <f t="shared" si="1"/>
        <v>17</v>
      </c>
      <c r="P15" s="155">
        <f t="shared" si="1"/>
        <v>18</v>
      </c>
      <c r="Q15" s="155">
        <f t="shared" si="1"/>
        <v>19</v>
      </c>
      <c r="R15" s="155">
        <f t="shared" si="1"/>
        <v>20</v>
      </c>
      <c r="S15" s="155">
        <v>21</v>
      </c>
      <c r="T15" s="155">
        <v>22</v>
      </c>
      <c r="U15" s="155">
        <f>T15+1</f>
        <v>23</v>
      </c>
      <c r="V15" s="155">
        <f t="shared" ref="V15:X15" si="2">U15+1</f>
        <v>24</v>
      </c>
      <c r="W15" s="155">
        <f t="shared" si="2"/>
        <v>25</v>
      </c>
      <c r="X15" s="155">
        <f t="shared" si="2"/>
        <v>26</v>
      </c>
      <c r="Y15" s="155">
        <f t="shared" ref="Y15" si="3">X15+1</f>
        <v>27</v>
      </c>
      <c r="Z15" s="155"/>
      <c r="AA15" s="155">
        <f t="shared" ref="AA15" si="4">Y15+1</f>
        <v>28</v>
      </c>
      <c r="AB15" s="155">
        <f t="shared" ref="AB15" si="5">AA15+1</f>
        <v>29</v>
      </c>
      <c r="AC15" s="155">
        <f t="shared" ref="AC15" si="6">AB15+1</f>
        <v>30</v>
      </c>
      <c r="AD15" s="155">
        <f t="shared" ref="AD15" si="7">AC15+1</f>
        <v>31</v>
      </c>
      <c r="AE15" s="155">
        <f t="shared" ref="AE15" si="8">AD15+1</f>
        <v>32</v>
      </c>
      <c r="AF15" s="155">
        <f t="shared" ref="AF15" si="9">AE15+1</f>
        <v>33</v>
      </c>
      <c r="AG15" s="155">
        <f t="shared" ref="AG15" si="10">AF15+1</f>
        <v>34</v>
      </c>
      <c r="AH15" s="155">
        <f t="shared" ref="AH15" si="11">AG15+1</f>
        <v>35</v>
      </c>
      <c r="AI15" s="155">
        <f t="shared" ref="AI15" si="12">AH15+1</f>
        <v>36</v>
      </c>
      <c r="AJ15" s="155">
        <f t="shared" ref="AJ15" si="13">AI15+1</f>
        <v>37</v>
      </c>
      <c r="AK15" s="155">
        <f t="shared" ref="AK15" si="14">AJ15+1</f>
        <v>38</v>
      </c>
      <c r="AL15" s="155">
        <f t="shared" ref="AL15" si="15">AK15+1</f>
        <v>39</v>
      </c>
      <c r="AM15" s="155">
        <f t="shared" ref="AM15" si="16">AL15+1</f>
        <v>40</v>
      </c>
      <c r="AN15" s="155">
        <f t="shared" ref="AN15" si="17">AM15+1</f>
        <v>41</v>
      </c>
      <c r="AO15" s="155">
        <f t="shared" ref="AO15" si="18">AN15+1</f>
        <v>42</v>
      </c>
      <c r="AP15" s="155">
        <f t="shared" ref="AP15" si="19">AO15+1</f>
        <v>43</v>
      </c>
      <c r="AQ15" s="155">
        <f t="shared" ref="AQ15" si="20">AP15+1</f>
        <v>44</v>
      </c>
    </row>
    <row r="16" spans="1:44" ht="33" x14ac:dyDescent="0.25">
      <c r="A16" s="155">
        <v>1</v>
      </c>
      <c r="B16" s="158" t="s">
        <v>60</v>
      </c>
      <c r="C16" s="158" t="s">
        <v>61</v>
      </c>
      <c r="D16" s="114" t="s">
        <v>62</v>
      </c>
      <c r="E16" s="114" t="s">
        <v>706</v>
      </c>
      <c r="F16" s="114" t="s">
        <v>63</v>
      </c>
      <c r="G16" s="114" t="s">
        <v>64</v>
      </c>
      <c r="H16" s="67">
        <v>4.95</v>
      </c>
      <c r="I16" s="67"/>
      <c r="J16" s="155">
        <v>17697</v>
      </c>
      <c r="K16" s="155">
        <f>H16*J16</f>
        <v>87600.150000000009</v>
      </c>
      <c r="L16" s="155">
        <f t="shared" ref="L16:L71" si="21">J16*I16</f>
        <v>0</v>
      </c>
      <c r="M16" s="159">
        <v>4</v>
      </c>
      <c r="N16" s="159"/>
      <c r="O16" s="155"/>
      <c r="P16" s="159">
        <f t="shared" ref="P16:P71" si="22">M16+N16+O16</f>
        <v>4</v>
      </c>
      <c r="Q16" s="160">
        <f t="shared" ref="Q16:Q71" si="23">M16/18</f>
        <v>0.22222222222222221</v>
      </c>
      <c r="R16" s="160">
        <f t="shared" ref="R16:S31" si="24">N16/24</f>
        <v>0</v>
      </c>
      <c r="S16" s="160">
        <f t="shared" si="24"/>
        <v>0</v>
      </c>
      <c r="T16" s="160">
        <f t="shared" ref="T16:T71" si="25">Q16+R16+S16</f>
        <v>0.22222222222222221</v>
      </c>
      <c r="U16" s="155">
        <f>K16/18*M16</f>
        <v>19466.7</v>
      </c>
      <c r="V16" s="155">
        <f t="shared" ref="V16:V58" si="26">L16/24*N16</f>
        <v>0</v>
      </c>
      <c r="W16" s="155">
        <f t="shared" ref="W16:W58" si="27">L16/24*O16</f>
        <v>0</v>
      </c>
      <c r="X16" s="155">
        <f>U16+V16+W16</f>
        <v>19466.7</v>
      </c>
      <c r="Y16" s="155"/>
      <c r="Z16" s="155"/>
      <c r="AA16" s="155"/>
      <c r="AB16" s="155"/>
      <c r="AC16" s="155"/>
      <c r="AD16" s="160"/>
      <c r="AE16" s="159"/>
      <c r="AF16" s="155"/>
      <c r="AG16" s="160"/>
      <c r="AH16" s="155"/>
      <c r="AI16" s="155"/>
      <c r="AJ16" s="160">
        <f>Q16+R16</f>
        <v>0.22222222222222221</v>
      </c>
      <c r="AK16" s="155">
        <v>40</v>
      </c>
      <c r="AL16" s="155">
        <f>17697*AK16*AJ16/100</f>
        <v>1573.0666666666666</v>
      </c>
      <c r="AM16" s="155">
        <f>AL16+AI16+AF16+AC16</f>
        <v>1573.0666666666666</v>
      </c>
      <c r="AN16" s="155">
        <f>X16</f>
        <v>19466.7</v>
      </c>
      <c r="AO16" s="155">
        <f>AM16+AN16</f>
        <v>21039.766666666666</v>
      </c>
      <c r="AP16" s="155">
        <f>AN16*10%</f>
        <v>1946.67</v>
      </c>
      <c r="AQ16" s="155">
        <f>AO16+AP16</f>
        <v>22986.436666666668</v>
      </c>
      <c r="AR16" s="193"/>
    </row>
    <row r="17" spans="1:44" ht="33" x14ac:dyDescent="0.25">
      <c r="A17" s="155">
        <f t="shared" ref="A17:A66" si="28">A16+1</f>
        <v>2</v>
      </c>
      <c r="B17" s="158" t="s">
        <v>66</v>
      </c>
      <c r="C17" s="158" t="s">
        <v>67</v>
      </c>
      <c r="D17" s="114" t="s">
        <v>62</v>
      </c>
      <c r="E17" s="114" t="s">
        <v>666</v>
      </c>
      <c r="F17" s="114" t="s">
        <v>68</v>
      </c>
      <c r="G17" s="114" t="s">
        <v>69</v>
      </c>
      <c r="H17" s="67">
        <v>5.41</v>
      </c>
      <c r="I17" s="67"/>
      <c r="J17" s="155">
        <v>17697</v>
      </c>
      <c r="K17" s="155">
        <f t="shared" ref="K17:K72" si="29">H17*J17</f>
        <v>95740.77</v>
      </c>
      <c r="L17" s="155">
        <f t="shared" si="21"/>
        <v>0</v>
      </c>
      <c r="M17" s="159">
        <v>6.5</v>
      </c>
      <c r="N17" s="159"/>
      <c r="O17" s="155"/>
      <c r="P17" s="159">
        <f t="shared" si="22"/>
        <v>6.5</v>
      </c>
      <c r="Q17" s="160">
        <f t="shared" si="23"/>
        <v>0.3611111111111111</v>
      </c>
      <c r="R17" s="160">
        <f t="shared" si="24"/>
        <v>0</v>
      </c>
      <c r="S17" s="160">
        <f t="shared" si="24"/>
        <v>0</v>
      </c>
      <c r="T17" s="160">
        <f t="shared" si="25"/>
        <v>0.3611111111111111</v>
      </c>
      <c r="U17" s="155">
        <f t="shared" ref="U17:U68" si="30">K17/18*M17</f>
        <v>34573.055833333339</v>
      </c>
      <c r="V17" s="155">
        <f t="shared" si="26"/>
        <v>0</v>
      </c>
      <c r="W17" s="155">
        <f t="shared" si="27"/>
        <v>0</v>
      </c>
      <c r="X17" s="155">
        <f t="shared" ref="X17:X71" si="31">U17+V17+W17</f>
        <v>34573.055833333339</v>
      </c>
      <c r="Y17" s="155"/>
      <c r="Z17" s="155"/>
      <c r="AA17" s="155"/>
      <c r="AB17" s="155"/>
      <c r="AC17" s="155"/>
      <c r="AD17" s="160"/>
      <c r="AE17" s="159"/>
      <c r="AF17" s="155"/>
      <c r="AG17" s="160"/>
      <c r="AH17" s="155"/>
      <c r="AI17" s="155"/>
      <c r="AJ17" s="160">
        <f t="shared" ref="AJ17:AJ45" si="32">Q17+R17</f>
        <v>0.3611111111111111</v>
      </c>
      <c r="AK17" s="155">
        <v>40</v>
      </c>
      <c r="AL17" s="155">
        <f t="shared" ref="AL17:AL72" si="33">17697*AK17*AJ17/100</f>
        <v>2556.2333333333336</v>
      </c>
      <c r="AM17" s="155">
        <f t="shared" ref="AM17:AM20" si="34">AL17+AI17+AF17+AC17</f>
        <v>2556.2333333333336</v>
      </c>
      <c r="AN17" s="155">
        <f t="shared" ref="AN17:AN47" si="35">X17</f>
        <v>34573.055833333339</v>
      </c>
      <c r="AO17" s="155">
        <f>AM17+AN17</f>
        <v>37129.289166666669</v>
      </c>
      <c r="AP17" s="155">
        <f t="shared" ref="AP17:AP71" si="36">AN17*10%</f>
        <v>3457.3055833333342</v>
      </c>
      <c r="AQ17" s="155">
        <f t="shared" ref="AQ17:AQ72" si="37">AO17+AP17</f>
        <v>40586.594750000004</v>
      </c>
      <c r="AR17" s="193"/>
    </row>
    <row r="18" spans="1:44" ht="49.5" x14ac:dyDescent="0.25">
      <c r="A18" s="155">
        <v>3</v>
      </c>
      <c r="B18" s="158" t="s">
        <v>71</v>
      </c>
      <c r="C18" s="158" t="s">
        <v>72</v>
      </c>
      <c r="D18" s="114" t="s">
        <v>62</v>
      </c>
      <c r="E18" s="114" t="s">
        <v>583</v>
      </c>
      <c r="F18" s="114" t="s">
        <v>63</v>
      </c>
      <c r="G18" s="114" t="s">
        <v>64</v>
      </c>
      <c r="H18" s="67">
        <v>4.95</v>
      </c>
      <c r="I18" s="67"/>
      <c r="J18" s="155">
        <v>17697</v>
      </c>
      <c r="K18" s="155">
        <f t="shared" si="29"/>
        <v>87600.150000000009</v>
      </c>
      <c r="L18" s="155">
        <f t="shared" si="21"/>
        <v>0</v>
      </c>
      <c r="M18" s="159">
        <v>27</v>
      </c>
      <c r="N18" s="159"/>
      <c r="O18" s="155"/>
      <c r="P18" s="159">
        <f t="shared" si="22"/>
        <v>27</v>
      </c>
      <c r="Q18" s="160">
        <f t="shared" si="23"/>
        <v>1.5</v>
      </c>
      <c r="R18" s="160">
        <f t="shared" si="24"/>
        <v>0</v>
      </c>
      <c r="S18" s="160">
        <f t="shared" si="24"/>
        <v>0</v>
      </c>
      <c r="T18" s="160">
        <f t="shared" si="25"/>
        <v>1.5</v>
      </c>
      <c r="U18" s="155">
        <f t="shared" si="30"/>
        <v>131400.22500000001</v>
      </c>
      <c r="V18" s="155">
        <f t="shared" si="26"/>
        <v>0</v>
      </c>
      <c r="W18" s="155">
        <f t="shared" si="27"/>
        <v>0</v>
      </c>
      <c r="X18" s="155">
        <f t="shared" si="31"/>
        <v>131400.22500000001</v>
      </c>
      <c r="Y18" s="155"/>
      <c r="Z18" s="155"/>
      <c r="AA18" s="155"/>
      <c r="AB18" s="155"/>
      <c r="AC18" s="155"/>
      <c r="AD18" s="160"/>
      <c r="AE18" s="159"/>
      <c r="AF18" s="155"/>
      <c r="AG18" s="160"/>
      <c r="AH18" s="155"/>
      <c r="AI18" s="155"/>
      <c r="AJ18" s="160">
        <f t="shared" si="32"/>
        <v>1.5</v>
      </c>
      <c r="AK18" s="155">
        <v>40</v>
      </c>
      <c r="AL18" s="155">
        <f t="shared" si="33"/>
        <v>10618.2</v>
      </c>
      <c r="AM18" s="155">
        <f t="shared" si="34"/>
        <v>10618.2</v>
      </c>
      <c r="AN18" s="155">
        <f t="shared" si="35"/>
        <v>131400.22500000001</v>
      </c>
      <c r="AO18" s="155">
        <f>AM18+AN18</f>
        <v>142018.42500000002</v>
      </c>
      <c r="AP18" s="155">
        <f>AN18*10%</f>
        <v>13140.022500000001</v>
      </c>
      <c r="AQ18" s="155">
        <f t="shared" si="37"/>
        <v>155158.44750000001</v>
      </c>
      <c r="AR18" s="193"/>
    </row>
    <row r="19" spans="1:44" ht="33" x14ac:dyDescent="0.25">
      <c r="A19" s="155">
        <f t="shared" si="28"/>
        <v>4</v>
      </c>
      <c r="B19" s="158" t="s">
        <v>74</v>
      </c>
      <c r="C19" s="158" t="s">
        <v>75</v>
      </c>
      <c r="D19" s="114" t="s">
        <v>62</v>
      </c>
      <c r="E19" s="114" t="s">
        <v>579</v>
      </c>
      <c r="F19" s="114" t="s">
        <v>146</v>
      </c>
      <c r="G19" s="114" t="s">
        <v>64</v>
      </c>
      <c r="H19" s="67">
        <v>4.8600000000000003</v>
      </c>
      <c r="I19" s="67"/>
      <c r="J19" s="155">
        <v>17697</v>
      </c>
      <c r="K19" s="155">
        <f t="shared" si="29"/>
        <v>86007.420000000013</v>
      </c>
      <c r="L19" s="155">
        <f t="shared" si="21"/>
        <v>0</v>
      </c>
      <c r="M19" s="159">
        <v>4</v>
      </c>
      <c r="N19" s="159"/>
      <c r="O19" s="155"/>
      <c r="P19" s="159">
        <f t="shared" si="22"/>
        <v>4</v>
      </c>
      <c r="Q19" s="160">
        <f t="shared" si="23"/>
        <v>0.22222222222222221</v>
      </c>
      <c r="R19" s="160">
        <f t="shared" si="24"/>
        <v>0</v>
      </c>
      <c r="S19" s="160">
        <f t="shared" si="24"/>
        <v>0</v>
      </c>
      <c r="T19" s="160">
        <f t="shared" si="25"/>
        <v>0.22222222222222221</v>
      </c>
      <c r="U19" s="155">
        <f t="shared" si="30"/>
        <v>19112.760000000002</v>
      </c>
      <c r="V19" s="155">
        <f t="shared" si="26"/>
        <v>0</v>
      </c>
      <c r="W19" s="155">
        <f t="shared" si="27"/>
        <v>0</v>
      </c>
      <c r="X19" s="155">
        <f t="shared" si="31"/>
        <v>19112.760000000002</v>
      </c>
      <c r="Y19" s="155"/>
      <c r="Z19" s="155"/>
      <c r="AA19" s="155"/>
      <c r="AB19" s="155"/>
      <c r="AC19" s="155"/>
      <c r="AD19" s="160"/>
      <c r="AE19" s="159"/>
      <c r="AF19" s="155"/>
      <c r="AG19" s="160"/>
      <c r="AH19" s="155"/>
      <c r="AI19" s="155"/>
      <c r="AJ19" s="160">
        <f t="shared" si="32"/>
        <v>0.22222222222222221</v>
      </c>
      <c r="AK19" s="155">
        <v>40</v>
      </c>
      <c r="AL19" s="155">
        <f t="shared" si="33"/>
        <v>1573.0666666666666</v>
      </c>
      <c r="AM19" s="155">
        <f t="shared" si="34"/>
        <v>1573.0666666666666</v>
      </c>
      <c r="AN19" s="155">
        <f t="shared" si="35"/>
        <v>19112.760000000002</v>
      </c>
      <c r="AO19" s="155">
        <f t="shared" ref="AO19:AO70" si="38">AM19+AN19</f>
        <v>20685.826666666668</v>
      </c>
      <c r="AP19" s="155">
        <f t="shared" si="36"/>
        <v>1911.2760000000003</v>
      </c>
      <c r="AQ19" s="155">
        <f t="shared" si="37"/>
        <v>22597.102666666669</v>
      </c>
      <c r="AR19" s="193"/>
    </row>
    <row r="20" spans="1:44" ht="49.5" x14ac:dyDescent="0.25">
      <c r="A20" s="155">
        <v>5</v>
      </c>
      <c r="B20" s="158" t="s">
        <v>79</v>
      </c>
      <c r="C20" s="158" t="s">
        <v>80</v>
      </c>
      <c r="D20" s="114" t="s">
        <v>62</v>
      </c>
      <c r="E20" s="114" t="s">
        <v>584</v>
      </c>
      <c r="F20" s="114" t="s">
        <v>81</v>
      </c>
      <c r="G20" s="114" t="s">
        <v>64</v>
      </c>
      <c r="H20" s="67">
        <v>4.8600000000000003</v>
      </c>
      <c r="I20" s="67"/>
      <c r="J20" s="155">
        <v>17697</v>
      </c>
      <c r="K20" s="155">
        <f t="shared" si="29"/>
        <v>86007.420000000013</v>
      </c>
      <c r="L20" s="155">
        <f t="shared" si="21"/>
        <v>0</v>
      </c>
      <c r="M20" s="159">
        <v>5</v>
      </c>
      <c r="N20" s="159"/>
      <c r="O20" s="155"/>
      <c r="P20" s="159">
        <f t="shared" si="22"/>
        <v>5</v>
      </c>
      <c r="Q20" s="160">
        <f t="shared" si="23"/>
        <v>0.27777777777777779</v>
      </c>
      <c r="R20" s="160">
        <f t="shared" si="24"/>
        <v>0</v>
      </c>
      <c r="S20" s="160">
        <f t="shared" si="24"/>
        <v>0</v>
      </c>
      <c r="T20" s="160">
        <f t="shared" si="25"/>
        <v>0.27777777777777779</v>
      </c>
      <c r="U20" s="155">
        <f t="shared" si="30"/>
        <v>23890.950000000004</v>
      </c>
      <c r="V20" s="155">
        <f t="shared" si="26"/>
        <v>0</v>
      </c>
      <c r="W20" s="155">
        <f t="shared" si="27"/>
        <v>0</v>
      </c>
      <c r="X20" s="155">
        <f t="shared" si="31"/>
        <v>23890.950000000004</v>
      </c>
      <c r="Y20" s="155"/>
      <c r="Z20" s="155"/>
      <c r="AA20" s="155"/>
      <c r="AB20" s="155"/>
      <c r="AC20" s="155"/>
      <c r="AD20" s="160"/>
      <c r="AE20" s="159"/>
      <c r="AF20" s="155"/>
      <c r="AG20" s="160"/>
      <c r="AH20" s="155"/>
      <c r="AI20" s="155"/>
      <c r="AJ20" s="160">
        <f t="shared" si="32"/>
        <v>0.27777777777777779</v>
      </c>
      <c r="AK20" s="155">
        <v>40</v>
      </c>
      <c r="AL20" s="155">
        <f t="shared" si="33"/>
        <v>1966.3333333333335</v>
      </c>
      <c r="AM20" s="155">
        <f t="shared" si="34"/>
        <v>1966.3333333333335</v>
      </c>
      <c r="AN20" s="155">
        <f t="shared" si="35"/>
        <v>23890.950000000004</v>
      </c>
      <c r="AO20" s="155">
        <f t="shared" si="38"/>
        <v>25857.283333333336</v>
      </c>
      <c r="AP20" s="155">
        <f t="shared" si="36"/>
        <v>2389.0950000000007</v>
      </c>
      <c r="AQ20" s="155">
        <f>AO20+AP20</f>
        <v>28246.378333333338</v>
      </c>
      <c r="AR20" s="193"/>
    </row>
    <row r="21" spans="1:44" ht="49.5" x14ac:dyDescent="0.25">
      <c r="A21" s="155">
        <v>6</v>
      </c>
      <c r="B21" s="158" t="s">
        <v>695</v>
      </c>
      <c r="C21" s="158" t="s">
        <v>696</v>
      </c>
      <c r="D21" s="114" t="s">
        <v>62</v>
      </c>
      <c r="E21" s="114" t="s">
        <v>697</v>
      </c>
      <c r="F21" s="114" t="s">
        <v>110</v>
      </c>
      <c r="G21" s="114" t="s">
        <v>92</v>
      </c>
      <c r="H21" s="67">
        <v>4.2699999999999996</v>
      </c>
      <c r="I21" s="67"/>
      <c r="J21" s="155">
        <v>17697</v>
      </c>
      <c r="K21" s="155">
        <f t="shared" ref="K21" si="39">H21*J21</f>
        <v>75566.189999999988</v>
      </c>
      <c r="L21" s="155">
        <f t="shared" ref="L21" si="40">J21*I21</f>
        <v>0</v>
      </c>
      <c r="M21" s="159">
        <v>22</v>
      </c>
      <c r="N21" s="159"/>
      <c r="O21" s="155"/>
      <c r="P21" s="159">
        <f t="shared" ref="P21" si="41">M21+N21+O21</f>
        <v>22</v>
      </c>
      <c r="Q21" s="160">
        <f t="shared" ref="Q21" si="42">M21/18</f>
        <v>1.2222222222222223</v>
      </c>
      <c r="R21" s="160">
        <f t="shared" ref="R21" si="43">N21/24</f>
        <v>0</v>
      </c>
      <c r="S21" s="160">
        <f t="shared" ref="S21" si="44">O21/24</f>
        <v>0</v>
      </c>
      <c r="T21" s="160">
        <f t="shared" ref="T21" si="45">Q21+R21+S21</f>
        <v>1.2222222222222223</v>
      </c>
      <c r="U21" s="155">
        <f t="shared" ref="U21" si="46">K21/18*M21</f>
        <v>92358.676666666652</v>
      </c>
      <c r="V21" s="155">
        <f t="shared" ref="V21" si="47">L21/24*N21</f>
        <v>0</v>
      </c>
      <c r="W21" s="155">
        <f t="shared" ref="W21" si="48">L21/24*O21</f>
        <v>0</v>
      </c>
      <c r="X21" s="155">
        <f t="shared" ref="X21" si="49">U21+V21+W21</f>
        <v>92358.676666666652</v>
      </c>
      <c r="Y21" s="155"/>
      <c r="Z21" s="155">
        <f>X21*0.3</f>
        <v>27707.602999999996</v>
      </c>
      <c r="AA21" s="155">
        <v>4</v>
      </c>
      <c r="AB21" s="155">
        <v>50</v>
      </c>
      <c r="AC21" s="155">
        <f>17697*AB21%/18*AA21</f>
        <v>1966.3333333333333</v>
      </c>
      <c r="AD21" s="160">
        <v>18</v>
      </c>
      <c r="AE21" s="159">
        <v>25</v>
      </c>
      <c r="AF21" s="155">
        <f>17697*AE21%/18*AD21</f>
        <v>4424.25</v>
      </c>
      <c r="AG21" s="160"/>
      <c r="AH21" s="155"/>
      <c r="AI21" s="155"/>
      <c r="AJ21" s="160">
        <f t="shared" ref="AJ21" si="50">Q21+R21</f>
        <v>1.2222222222222223</v>
      </c>
      <c r="AK21" s="155"/>
      <c r="AL21" s="155">
        <f t="shared" ref="AL21" si="51">17697*AK21*AJ21/100</f>
        <v>0</v>
      </c>
      <c r="AM21" s="155">
        <f>AL21+AI21+AF21+AC21+Z21</f>
        <v>34098.186333333331</v>
      </c>
      <c r="AN21" s="155">
        <f t="shared" si="35"/>
        <v>92358.676666666652</v>
      </c>
      <c r="AO21" s="155">
        <f t="shared" ref="AO21" si="52">AM21+AN21</f>
        <v>126456.86299999998</v>
      </c>
      <c r="AP21" s="155">
        <f t="shared" ref="AP21" si="53">AN21*10%</f>
        <v>9235.8676666666652</v>
      </c>
      <c r="AQ21" s="155">
        <f>AO21+AP21</f>
        <v>135692.73066666664</v>
      </c>
      <c r="AR21" s="193"/>
    </row>
    <row r="22" spans="1:44" ht="33" x14ac:dyDescent="0.25">
      <c r="A22" s="155">
        <v>7</v>
      </c>
      <c r="B22" s="158" t="s">
        <v>720</v>
      </c>
      <c r="C22" s="158" t="s">
        <v>84</v>
      </c>
      <c r="D22" s="114" t="s">
        <v>62</v>
      </c>
      <c r="E22" s="114" t="s">
        <v>585</v>
      </c>
      <c r="F22" s="114" t="s">
        <v>68</v>
      </c>
      <c r="G22" s="114" t="s">
        <v>69</v>
      </c>
      <c r="H22" s="67">
        <v>5.32</v>
      </c>
      <c r="I22" s="67"/>
      <c r="J22" s="155">
        <v>17697</v>
      </c>
      <c r="K22" s="155">
        <f t="shared" si="29"/>
        <v>94148.040000000008</v>
      </c>
      <c r="L22" s="155">
        <f t="shared" si="21"/>
        <v>0</v>
      </c>
      <c r="M22" s="159">
        <v>2</v>
      </c>
      <c r="N22" s="159"/>
      <c r="O22" s="155"/>
      <c r="P22" s="159">
        <f t="shared" si="22"/>
        <v>2</v>
      </c>
      <c r="Q22" s="160">
        <f t="shared" si="23"/>
        <v>0.1111111111111111</v>
      </c>
      <c r="R22" s="160">
        <f t="shared" si="24"/>
        <v>0</v>
      </c>
      <c r="S22" s="160">
        <f t="shared" si="24"/>
        <v>0</v>
      </c>
      <c r="T22" s="160">
        <f t="shared" si="25"/>
        <v>0.1111111111111111</v>
      </c>
      <c r="U22" s="155">
        <f t="shared" si="30"/>
        <v>10460.893333333333</v>
      </c>
      <c r="V22" s="155">
        <f t="shared" si="26"/>
        <v>0</v>
      </c>
      <c r="W22" s="155">
        <f t="shared" si="27"/>
        <v>0</v>
      </c>
      <c r="X22" s="155">
        <f t="shared" si="31"/>
        <v>10460.893333333333</v>
      </c>
      <c r="Y22" s="155"/>
      <c r="Z22" s="155"/>
      <c r="AA22" s="155"/>
      <c r="AB22" s="155"/>
      <c r="AC22" s="155"/>
      <c r="AD22" s="155"/>
      <c r="AE22" s="159"/>
      <c r="AF22" s="155">
        <f>17697*AE22%/18*AD22</f>
        <v>0</v>
      </c>
      <c r="AG22" s="160"/>
      <c r="AH22" s="155"/>
      <c r="AI22" s="155"/>
      <c r="AJ22" s="160">
        <f t="shared" si="32"/>
        <v>0.1111111111111111</v>
      </c>
      <c r="AK22" s="155">
        <v>40</v>
      </c>
      <c r="AL22" s="155">
        <f t="shared" si="33"/>
        <v>786.5333333333333</v>
      </c>
      <c r="AM22" s="155">
        <f t="shared" ref="AM22:AM85" si="54">AL22+AI22+AF22+AC22+Z22</f>
        <v>786.5333333333333</v>
      </c>
      <c r="AN22" s="155">
        <f t="shared" si="35"/>
        <v>10460.893333333333</v>
      </c>
      <c r="AO22" s="155">
        <f t="shared" si="38"/>
        <v>11247.426666666666</v>
      </c>
      <c r="AP22" s="155"/>
      <c r="AQ22" s="155">
        <f>AO22+AP22</f>
        <v>11247.426666666666</v>
      </c>
      <c r="AR22" s="193"/>
    </row>
    <row r="23" spans="1:44" ht="33" x14ac:dyDescent="0.25">
      <c r="A23" s="155">
        <v>8</v>
      </c>
      <c r="B23" s="158" t="s">
        <v>719</v>
      </c>
      <c r="C23" s="158" t="s">
        <v>84</v>
      </c>
      <c r="D23" s="114" t="s">
        <v>62</v>
      </c>
      <c r="E23" s="114" t="s">
        <v>585</v>
      </c>
      <c r="F23" s="114" t="s">
        <v>68</v>
      </c>
      <c r="G23" s="114" t="s">
        <v>69</v>
      </c>
      <c r="H23" s="67">
        <v>5.32</v>
      </c>
      <c r="I23" s="67"/>
      <c r="J23" s="155">
        <v>17697</v>
      </c>
      <c r="K23" s="155">
        <f t="shared" ref="K23" si="55">H23*J23</f>
        <v>94148.040000000008</v>
      </c>
      <c r="L23" s="155">
        <f t="shared" ref="L23" si="56">J23*I23</f>
        <v>0</v>
      </c>
      <c r="M23" s="159">
        <v>9</v>
      </c>
      <c r="N23" s="159"/>
      <c r="O23" s="155"/>
      <c r="P23" s="159">
        <v>9</v>
      </c>
      <c r="Q23" s="160">
        <f t="shared" ref="Q23" si="57">M23/18</f>
        <v>0.5</v>
      </c>
      <c r="R23" s="160">
        <f t="shared" ref="R23" si="58">N23/24</f>
        <v>0</v>
      </c>
      <c r="S23" s="160">
        <f t="shared" ref="S23" si="59">O23/24</f>
        <v>0</v>
      </c>
      <c r="T23" s="160">
        <f t="shared" ref="T23" si="60">Q23+R23+S23</f>
        <v>0.5</v>
      </c>
      <c r="U23" s="155">
        <f t="shared" ref="U23" si="61">K23/18*M23</f>
        <v>47074.020000000004</v>
      </c>
      <c r="V23" s="155">
        <f t="shared" ref="V23" si="62">L23/24*N23</f>
        <v>0</v>
      </c>
      <c r="W23" s="155">
        <f t="shared" ref="W23" si="63">L23/24*O23</f>
        <v>0</v>
      </c>
      <c r="X23" s="155">
        <f t="shared" ref="X23" si="64">U23+V23+W23</f>
        <v>47074.020000000004</v>
      </c>
      <c r="Y23" s="155"/>
      <c r="Z23" s="155">
        <f>X23*0.3</f>
        <v>14122.206</v>
      </c>
      <c r="AA23" s="155">
        <v>3</v>
      </c>
      <c r="AB23" s="155">
        <v>50</v>
      </c>
      <c r="AC23" s="155">
        <f>17697*AB23%/18*AA23</f>
        <v>1474.75</v>
      </c>
      <c r="AD23" s="155">
        <v>6</v>
      </c>
      <c r="AE23" s="159">
        <v>25</v>
      </c>
      <c r="AF23" s="155">
        <f>17697*AE23%/18*AD23</f>
        <v>1474.75</v>
      </c>
      <c r="AG23" s="160"/>
      <c r="AH23" s="155"/>
      <c r="AI23" s="155"/>
      <c r="AJ23" s="160">
        <f t="shared" ref="AJ23" si="65">Q23+R23</f>
        <v>0.5</v>
      </c>
      <c r="AK23" s="155"/>
      <c r="AL23" s="155">
        <f t="shared" ref="AL23" si="66">17697*AK23*AJ23/100</f>
        <v>0</v>
      </c>
      <c r="AM23" s="155">
        <f>AL23+AI23+AF23+AC23+Z23</f>
        <v>17071.705999999998</v>
      </c>
      <c r="AN23" s="155">
        <f>X23</f>
        <v>47074.020000000004</v>
      </c>
      <c r="AO23" s="155">
        <f>AM23+AN23</f>
        <v>64145.726000000002</v>
      </c>
      <c r="AP23" s="155"/>
      <c r="AQ23" s="155">
        <f>AO23+AP23</f>
        <v>64145.726000000002</v>
      </c>
      <c r="AR23" s="193"/>
    </row>
    <row r="24" spans="1:44" ht="49.5" x14ac:dyDescent="0.25">
      <c r="A24" s="155">
        <v>9</v>
      </c>
      <c r="B24" s="158" t="s">
        <v>86</v>
      </c>
      <c r="C24" s="158" t="s">
        <v>87</v>
      </c>
      <c r="D24" s="114" t="s">
        <v>62</v>
      </c>
      <c r="E24" s="114" t="s">
        <v>586</v>
      </c>
      <c r="F24" s="114" t="s">
        <v>88</v>
      </c>
      <c r="G24" s="114" t="s">
        <v>581</v>
      </c>
      <c r="H24" s="67">
        <v>4.99</v>
      </c>
      <c r="I24" s="67">
        <v>4.3600000000000003</v>
      </c>
      <c r="J24" s="155">
        <v>17697</v>
      </c>
      <c r="K24" s="155">
        <f t="shared" si="29"/>
        <v>88308.03</v>
      </c>
      <c r="L24" s="155">
        <f t="shared" si="21"/>
        <v>77158.920000000013</v>
      </c>
      <c r="M24" s="159">
        <v>12</v>
      </c>
      <c r="N24" s="159">
        <v>25</v>
      </c>
      <c r="O24" s="155"/>
      <c r="P24" s="159">
        <f t="shared" si="22"/>
        <v>37</v>
      </c>
      <c r="Q24" s="160">
        <f t="shared" si="23"/>
        <v>0.66666666666666663</v>
      </c>
      <c r="R24" s="160">
        <f t="shared" si="24"/>
        <v>1.0416666666666667</v>
      </c>
      <c r="S24" s="160">
        <f t="shared" si="24"/>
        <v>0</v>
      </c>
      <c r="T24" s="160">
        <f t="shared" si="25"/>
        <v>1.7083333333333335</v>
      </c>
      <c r="U24" s="155">
        <f t="shared" si="30"/>
        <v>58872.020000000004</v>
      </c>
      <c r="V24" s="155">
        <f t="shared" si="26"/>
        <v>80373.875000000015</v>
      </c>
      <c r="W24" s="155">
        <f t="shared" si="27"/>
        <v>0</v>
      </c>
      <c r="X24" s="155">
        <f t="shared" si="31"/>
        <v>139245.89500000002</v>
      </c>
      <c r="Y24" s="155"/>
      <c r="Z24" s="155"/>
      <c r="AA24" s="155"/>
      <c r="AB24" s="155"/>
      <c r="AC24" s="155"/>
      <c r="AD24" s="160"/>
      <c r="AE24" s="159"/>
      <c r="AF24" s="155">
        <f t="shared" ref="AF24:AF87" si="67">17697*AE24%/18*AD24</f>
        <v>0</v>
      </c>
      <c r="AG24" s="160"/>
      <c r="AH24" s="155"/>
      <c r="AI24" s="155"/>
      <c r="AJ24" s="160">
        <f t="shared" si="32"/>
        <v>1.7083333333333335</v>
      </c>
      <c r="AK24" s="155">
        <v>40</v>
      </c>
      <c r="AL24" s="155">
        <f>17697*AK24*AJ24/100</f>
        <v>12092.95</v>
      </c>
      <c r="AM24" s="155">
        <f t="shared" si="54"/>
        <v>12092.95</v>
      </c>
      <c r="AN24" s="155">
        <f t="shared" si="35"/>
        <v>139245.89500000002</v>
      </c>
      <c r="AO24" s="155">
        <f t="shared" si="38"/>
        <v>151338.84500000003</v>
      </c>
      <c r="AP24" s="155">
        <f t="shared" si="36"/>
        <v>13924.589500000002</v>
      </c>
      <c r="AQ24" s="155">
        <f t="shared" si="37"/>
        <v>165263.43450000003</v>
      </c>
      <c r="AR24" s="193"/>
    </row>
    <row r="25" spans="1:44" ht="33" x14ac:dyDescent="0.25">
      <c r="A25" s="155">
        <f t="shared" si="28"/>
        <v>10</v>
      </c>
      <c r="B25" s="158" t="s">
        <v>698</v>
      </c>
      <c r="C25" s="158" t="s">
        <v>699</v>
      </c>
      <c r="D25" s="114" t="s">
        <v>62</v>
      </c>
      <c r="E25" s="114" t="s">
        <v>684</v>
      </c>
      <c r="F25" s="114" t="s">
        <v>110</v>
      </c>
      <c r="G25" s="114" t="s">
        <v>92</v>
      </c>
      <c r="H25" s="67">
        <v>4.0999999999999996</v>
      </c>
      <c r="I25" s="67"/>
      <c r="J25" s="155">
        <v>17697</v>
      </c>
      <c r="K25" s="155">
        <f t="shared" si="29"/>
        <v>72557.7</v>
      </c>
      <c r="L25" s="155">
        <f t="shared" si="21"/>
        <v>0</v>
      </c>
      <c r="M25" s="159">
        <v>11</v>
      </c>
      <c r="N25" s="159"/>
      <c r="O25" s="155"/>
      <c r="P25" s="159">
        <f t="shared" si="22"/>
        <v>11</v>
      </c>
      <c r="Q25" s="160">
        <f t="shared" si="23"/>
        <v>0.61111111111111116</v>
      </c>
      <c r="R25" s="160">
        <f t="shared" si="24"/>
        <v>0</v>
      </c>
      <c r="S25" s="160">
        <f t="shared" si="24"/>
        <v>0</v>
      </c>
      <c r="T25" s="160">
        <f t="shared" si="25"/>
        <v>0.61111111111111116</v>
      </c>
      <c r="U25" s="155">
        <f t="shared" si="30"/>
        <v>44340.816666666666</v>
      </c>
      <c r="V25" s="155">
        <f t="shared" si="26"/>
        <v>0</v>
      </c>
      <c r="W25" s="155">
        <f t="shared" si="27"/>
        <v>0</v>
      </c>
      <c r="X25" s="155">
        <f t="shared" si="31"/>
        <v>44340.816666666666</v>
      </c>
      <c r="Y25" s="155"/>
      <c r="Z25" s="155">
        <f>X25*0.3</f>
        <v>13302.244999999999</v>
      </c>
      <c r="AA25" s="155"/>
      <c r="AB25" s="155"/>
      <c r="AC25" s="155"/>
      <c r="AD25" s="160"/>
      <c r="AE25" s="159"/>
      <c r="AF25" s="155">
        <f t="shared" si="67"/>
        <v>0</v>
      </c>
      <c r="AG25" s="160">
        <v>1</v>
      </c>
      <c r="AH25" s="155">
        <v>60</v>
      </c>
      <c r="AI25" s="155">
        <f>17697*AH25%</f>
        <v>10618.199999999999</v>
      </c>
      <c r="AJ25" s="160">
        <f t="shared" si="32"/>
        <v>0.61111111111111116</v>
      </c>
      <c r="AK25" s="155"/>
      <c r="AL25" s="155">
        <f t="shared" si="33"/>
        <v>0</v>
      </c>
      <c r="AM25" s="155">
        <f t="shared" si="54"/>
        <v>23920.445</v>
      </c>
      <c r="AN25" s="155">
        <f t="shared" si="35"/>
        <v>44340.816666666666</v>
      </c>
      <c r="AO25" s="155">
        <f t="shared" si="38"/>
        <v>68261.261666666658</v>
      </c>
      <c r="AP25" s="155">
        <f t="shared" si="36"/>
        <v>4434.0816666666669</v>
      </c>
      <c r="AQ25" s="155">
        <f t="shared" si="37"/>
        <v>72695.343333333323</v>
      </c>
      <c r="AR25" s="193"/>
    </row>
    <row r="26" spans="1:44" ht="33" x14ac:dyDescent="0.25">
      <c r="A26" s="155">
        <v>11</v>
      </c>
      <c r="B26" s="158" t="s">
        <v>98</v>
      </c>
      <c r="C26" s="158" t="s">
        <v>99</v>
      </c>
      <c r="D26" s="114" t="s">
        <v>62</v>
      </c>
      <c r="E26" s="114" t="s">
        <v>588</v>
      </c>
      <c r="F26" s="114" t="s">
        <v>100</v>
      </c>
      <c r="G26" s="114" t="s">
        <v>77</v>
      </c>
      <c r="H26" s="67">
        <v>5.16</v>
      </c>
      <c r="I26" s="67"/>
      <c r="J26" s="155">
        <v>17697</v>
      </c>
      <c r="K26" s="155">
        <f t="shared" si="29"/>
        <v>91316.52</v>
      </c>
      <c r="L26" s="155">
        <f t="shared" si="21"/>
        <v>0</v>
      </c>
      <c r="M26" s="159">
        <v>19</v>
      </c>
      <c r="N26" s="159"/>
      <c r="O26" s="155"/>
      <c r="P26" s="159">
        <f t="shared" si="22"/>
        <v>19</v>
      </c>
      <c r="Q26" s="160">
        <f t="shared" si="23"/>
        <v>1.0555555555555556</v>
      </c>
      <c r="R26" s="160">
        <f t="shared" si="24"/>
        <v>0</v>
      </c>
      <c r="S26" s="160">
        <f t="shared" si="24"/>
        <v>0</v>
      </c>
      <c r="T26" s="160">
        <f t="shared" si="25"/>
        <v>1.0555555555555556</v>
      </c>
      <c r="U26" s="155">
        <f t="shared" si="30"/>
        <v>96389.66</v>
      </c>
      <c r="V26" s="155">
        <f t="shared" si="26"/>
        <v>0</v>
      </c>
      <c r="W26" s="155">
        <f t="shared" si="27"/>
        <v>0</v>
      </c>
      <c r="X26" s="155">
        <f t="shared" si="31"/>
        <v>96389.66</v>
      </c>
      <c r="Y26" s="155"/>
      <c r="Z26" s="155">
        <f>X26*0.3</f>
        <v>28916.898000000001</v>
      </c>
      <c r="AA26" s="155">
        <v>9</v>
      </c>
      <c r="AB26" s="155">
        <v>40</v>
      </c>
      <c r="AC26" s="155">
        <f>17697*AB26%/18*AA26</f>
        <v>3539.3999999999996</v>
      </c>
      <c r="AD26" s="160">
        <v>10</v>
      </c>
      <c r="AE26" s="159">
        <v>20</v>
      </c>
      <c r="AF26" s="155">
        <f t="shared" si="67"/>
        <v>1966.3333333333333</v>
      </c>
      <c r="AG26" s="155">
        <v>1</v>
      </c>
      <c r="AH26" s="155">
        <v>60</v>
      </c>
      <c r="AI26" s="155">
        <f>17697*AH26%</f>
        <v>10618.199999999999</v>
      </c>
      <c r="AJ26" s="160">
        <f t="shared" si="32"/>
        <v>1.0555555555555556</v>
      </c>
      <c r="AK26" s="155"/>
      <c r="AL26" s="155">
        <f t="shared" si="33"/>
        <v>0</v>
      </c>
      <c r="AM26" s="155">
        <f t="shared" si="54"/>
        <v>45040.831333333335</v>
      </c>
      <c r="AN26" s="155">
        <f t="shared" si="35"/>
        <v>96389.66</v>
      </c>
      <c r="AO26" s="155">
        <f t="shared" si="38"/>
        <v>141430.49133333334</v>
      </c>
      <c r="AP26" s="155">
        <f t="shared" si="36"/>
        <v>9638.9660000000003</v>
      </c>
      <c r="AQ26" s="155">
        <f t="shared" si="37"/>
        <v>151069.45733333332</v>
      </c>
      <c r="AR26" s="193"/>
    </row>
    <row r="27" spans="1:44" ht="33" x14ac:dyDescent="0.25">
      <c r="A27" s="155">
        <v>12</v>
      </c>
      <c r="B27" s="158" t="s">
        <v>102</v>
      </c>
      <c r="C27" s="158" t="s">
        <v>103</v>
      </c>
      <c r="D27" s="114" t="s">
        <v>62</v>
      </c>
      <c r="E27" s="114" t="s">
        <v>667</v>
      </c>
      <c r="F27" s="114" t="s">
        <v>63</v>
      </c>
      <c r="G27" s="114" t="s">
        <v>64</v>
      </c>
      <c r="H27" s="67">
        <v>5.2</v>
      </c>
      <c r="I27" s="67"/>
      <c r="J27" s="155">
        <v>17697</v>
      </c>
      <c r="K27" s="155">
        <f t="shared" si="29"/>
        <v>92024.400000000009</v>
      </c>
      <c r="L27" s="155">
        <f t="shared" si="21"/>
        <v>0</v>
      </c>
      <c r="M27" s="159">
        <v>10</v>
      </c>
      <c r="N27" s="159"/>
      <c r="O27" s="155"/>
      <c r="P27" s="159">
        <f t="shared" si="22"/>
        <v>10</v>
      </c>
      <c r="Q27" s="160">
        <f t="shared" si="23"/>
        <v>0.55555555555555558</v>
      </c>
      <c r="R27" s="160">
        <f t="shared" si="24"/>
        <v>0</v>
      </c>
      <c r="S27" s="160">
        <f t="shared" si="24"/>
        <v>0</v>
      </c>
      <c r="T27" s="160">
        <f t="shared" si="25"/>
        <v>0.55555555555555558</v>
      </c>
      <c r="U27" s="155">
        <f t="shared" si="30"/>
        <v>51124.666666666672</v>
      </c>
      <c r="V27" s="155">
        <f t="shared" si="26"/>
        <v>0</v>
      </c>
      <c r="W27" s="155">
        <f t="shared" si="27"/>
        <v>0</v>
      </c>
      <c r="X27" s="155">
        <f t="shared" si="31"/>
        <v>51124.666666666672</v>
      </c>
      <c r="Y27" s="155"/>
      <c r="Z27" s="155">
        <f>X27*0.3</f>
        <v>15337.400000000001</v>
      </c>
      <c r="AA27" s="155">
        <v>6</v>
      </c>
      <c r="AB27" s="155">
        <v>40</v>
      </c>
      <c r="AC27" s="155">
        <f t="shared" ref="AC27:AC90" si="68">17697*AB27%/18*AA27</f>
        <v>2359.6</v>
      </c>
      <c r="AD27" s="155">
        <v>4</v>
      </c>
      <c r="AE27" s="159">
        <v>20</v>
      </c>
      <c r="AF27" s="155">
        <f>17697*AE27%/18*AD27</f>
        <v>786.5333333333333</v>
      </c>
      <c r="AG27" s="161"/>
      <c r="AH27" s="162"/>
      <c r="AI27" s="155">
        <f t="shared" ref="AI27:AI90" si="69">17697*AH27%</f>
        <v>0</v>
      </c>
      <c r="AJ27" s="160">
        <f t="shared" si="32"/>
        <v>0.55555555555555558</v>
      </c>
      <c r="AK27" s="155"/>
      <c r="AL27" s="155">
        <f t="shared" si="33"/>
        <v>0</v>
      </c>
      <c r="AM27" s="155">
        <f t="shared" si="54"/>
        <v>18483.533333333333</v>
      </c>
      <c r="AN27" s="155">
        <f t="shared" si="35"/>
        <v>51124.666666666672</v>
      </c>
      <c r="AO27" s="155">
        <f t="shared" si="38"/>
        <v>69608.200000000012</v>
      </c>
      <c r="AP27" s="155">
        <f t="shared" si="36"/>
        <v>5112.4666666666672</v>
      </c>
      <c r="AQ27" s="155">
        <f t="shared" si="37"/>
        <v>74720.666666666686</v>
      </c>
      <c r="AR27" s="193"/>
    </row>
    <row r="28" spans="1:44" ht="66" x14ac:dyDescent="0.25">
      <c r="A28" s="155">
        <v>13</v>
      </c>
      <c r="B28" s="158" t="s">
        <v>105</v>
      </c>
      <c r="C28" s="158" t="s">
        <v>106</v>
      </c>
      <c r="D28" s="114" t="s">
        <v>62</v>
      </c>
      <c r="E28" s="114" t="s">
        <v>589</v>
      </c>
      <c r="F28" s="114" t="s">
        <v>63</v>
      </c>
      <c r="G28" s="114" t="s">
        <v>64</v>
      </c>
      <c r="H28" s="67">
        <v>5.03</v>
      </c>
      <c r="I28" s="67"/>
      <c r="J28" s="155">
        <v>17697</v>
      </c>
      <c r="K28" s="155">
        <f t="shared" si="29"/>
        <v>89015.91</v>
      </c>
      <c r="L28" s="155">
        <f t="shared" si="21"/>
        <v>0</v>
      </c>
      <c r="M28" s="159">
        <v>23</v>
      </c>
      <c r="N28" s="159"/>
      <c r="O28" s="155"/>
      <c r="P28" s="159">
        <f t="shared" si="22"/>
        <v>23</v>
      </c>
      <c r="Q28" s="160">
        <f t="shared" si="23"/>
        <v>1.2777777777777777</v>
      </c>
      <c r="R28" s="160">
        <f t="shared" si="24"/>
        <v>0</v>
      </c>
      <c r="S28" s="160">
        <f t="shared" si="24"/>
        <v>0</v>
      </c>
      <c r="T28" s="160">
        <f t="shared" si="25"/>
        <v>1.2777777777777777</v>
      </c>
      <c r="U28" s="155">
        <f t="shared" si="30"/>
        <v>113742.55166666668</v>
      </c>
      <c r="V28" s="155">
        <f t="shared" si="26"/>
        <v>0</v>
      </c>
      <c r="W28" s="155">
        <f t="shared" si="27"/>
        <v>0</v>
      </c>
      <c r="X28" s="155">
        <f t="shared" si="31"/>
        <v>113742.55166666668</v>
      </c>
      <c r="Y28" s="155"/>
      <c r="Z28" s="155">
        <f>X28*0.3</f>
        <v>34122.765500000001</v>
      </c>
      <c r="AA28" s="155">
        <v>12</v>
      </c>
      <c r="AB28" s="155">
        <v>50</v>
      </c>
      <c r="AC28" s="155">
        <f t="shared" si="68"/>
        <v>5899</v>
      </c>
      <c r="AD28" s="155">
        <v>10</v>
      </c>
      <c r="AE28" s="159">
        <v>25</v>
      </c>
      <c r="AF28" s="155">
        <f t="shared" si="67"/>
        <v>2457.9166666666665</v>
      </c>
      <c r="AG28" s="160">
        <v>1</v>
      </c>
      <c r="AH28" s="155">
        <v>30</v>
      </c>
      <c r="AI28" s="155">
        <f t="shared" si="69"/>
        <v>5309.0999999999995</v>
      </c>
      <c r="AJ28" s="160">
        <f t="shared" si="32"/>
        <v>1.2777777777777777</v>
      </c>
      <c r="AK28" s="155"/>
      <c r="AL28" s="155">
        <f t="shared" si="33"/>
        <v>0</v>
      </c>
      <c r="AM28" s="155">
        <f t="shared" si="54"/>
        <v>47788.782166666671</v>
      </c>
      <c r="AN28" s="155">
        <f t="shared" si="35"/>
        <v>113742.55166666668</v>
      </c>
      <c r="AO28" s="155">
        <f t="shared" si="38"/>
        <v>161531.33383333334</v>
      </c>
      <c r="AP28" s="155">
        <f t="shared" si="36"/>
        <v>11374.25516666667</v>
      </c>
      <c r="AQ28" s="155">
        <f t="shared" si="37"/>
        <v>172905.58900000001</v>
      </c>
      <c r="AR28" s="193"/>
    </row>
    <row r="29" spans="1:44" ht="49.5" x14ac:dyDescent="0.25">
      <c r="A29" s="155">
        <v>14</v>
      </c>
      <c r="B29" s="158" t="s">
        <v>108</v>
      </c>
      <c r="C29" s="158" t="s">
        <v>109</v>
      </c>
      <c r="D29" s="114" t="s">
        <v>62</v>
      </c>
      <c r="E29" s="114" t="s">
        <v>590</v>
      </c>
      <c r="F29" s="114" t="s">
        <v>110</v>
      </c>
      <c r="G29" s="114" t="s">
        <v>92</v>
      </c>
      <c r="H29" s="67">
        <v>4.1900000000000004</v>
      </c>
      <c r="I29" s="67"/>
      <c r="J29" s="155">
        <v>17697</v>
      </c>
      <c r="K29" s="155">
        <f t="shared" si="29"/>
        <v>74150.430000000008</v>
      </c>
      <c r="L29" s="155">
        <f t="shared" si="21"/>
        <v>0</v>
      </c>
      <c r="M29" s="159">
        <v>10</v>
      </c>
      <c r="N29" s="159"/>
      <c r="O29" s="155"/>
      <c r="P29" s="159">
        <f t="shared" si="22"/>
        <v>10</v>
      </c>
      <c r="Q29" s="160">
        <f t="shared" si="23"/>
        <v>0.55555555555555558</v>
      </c>
      <c r="R29" s="160"/>
      <c r="S29" s="160"/>
      <c r="T29" s="160">
        <f t="shared" si="25"/>
        <v>0.55555555555555558</v>
      </c>
      <c r="U29" s="155">
        <f t="shared" si="30"/>
        <v>41194.683333333342</v>
      </c>
      <c r="V29" s="155">
        <f t="shared" si="26"/>
        <v>0</v>
      </c>
      <c r="W29" s="155">
        <f t="shared" si="27"/>
        <v>0</v>
      </c>
      <c r="X29" s="155">
        <f t="shared" si="31"/>
        <v>41194.683333333342</v>
      </c>
      <c r="Y29" s="155"/>
      <c r="Z29" s="155"/>
      <c r="AA29" s="155"/>
      <c r="AB29" s="155"/>
      <c r="AC29" s="155">
        <f t="shared" si="68"/>
        <v>0</v>
      </c>
      <c r="AD29" s="155"/>
      <c r="AE29" s="159"/>
      <c r="AF29" s="155">
        <f t="shared" si="67"/>
        <v>0</v>
      </c>
      <c r="AG29" s="161"/>
      <c r="AH29" s="162"/>
      <c r="AI29" s="155">
        <f t="shared" si="69"/>
        <v>0</v>
      </c>
      <c r="AJ29" s="160">
        <f t="shared" si="32"/>
        <v>0.55555555555555558</v>
      </c>
      <c r="AK29" s="155">
        <v>40</v>
      </c>
      <c r="AL29" s="155">
        <f t="shared" si="33"/>
        <v>3932.666666666667</v>
      </c>
      <c r="AM29" s="155">
        <f t="shared" si="54"/>
        <v>3932.666666666667</v>
      </c>
      <c r="AN29" s="155">
        <f t="shared" si="35"/>
        <v>41194.683333333342</v>
      </c>
      <c r="AO29" s="155">
        <f t="shared" si="38"/>
        <v>45127.350000000006</v>
      </c>
      <c r="AP29" s="155">
        <f t="shared" si="36"/>
        <v>4119.4683333333342</v>
      </c>
      <c r="AQ29" s="155">
        <f t="shared" si="37"/>
        <v>49246.818333333344</v>
      </c>
      <c r="AR29" s="193"/>
    </row>
    <row r="30" spans="1:44" ht="33" x14ac:dyDescent="0.25">
      <c r="A30" s="155">
        <v>15</v>
      </c>
      <c r="B30" s="163" t="s">
        <v>112</v>
      </c>
      <c r="C30" s="163" t="s">
        <v>113</v>
      </c>
      <c r="D30" s="67" t="s">
        <v>62</v>
      </c>
      <c r="E30" s="67" t="s">
        <v>591</v>
      </c>
      <c r="F30" s="67" t="s">
        <v>707</v>
      </c>
      <c r="G30" s="67" t="s">
        <v>566</v>
      </c>
      <c r="H30" s="67">
        <v>4.7300000000000004</v>
      </c>
      <c r="I30" s="67">
        <v>4.51</v>
      </c>
      <c r="J30" s="157">
        <v>17697</v>
      </c>
      <c r="K30" s="157">
        <f t="shared" si="29"/>
        <v>83706.810000000012</v>
      </c>
      <c r="L30" s="157">
        <f t="shared" si="21"/>
        <v>79813.47</v>
      </c>
      <c r="M30" s="164">
        <v>16</v>
      </c>
      <c r="N30" s="164">
        <v>4</v>
      </c>
      <c r="O30" s="157"/>
      <c r="P30" s="164">
        <f t="shared" si="22"/>
        <v>20</v>
      </c>
      <c r="Q30" s="165">
        <f t="shared" si="23"/>
        <v>0.88888888888888884</v>
      </c>
      <c r="R30" s="165">
        <f t="shared" si="24"/>
        <v>0.16666666666666666</v>
      </c>
      <c r="S30" s="165">
        <f t="shared" si="24"/>
        <v>0</v>
      </c>
      <c r="T30" s="165">
        <f t="shared" si="25"/>
        <v>1.0555555555555556</v>
      </c>
      <c r="U30" s="157">
        <f t="shared" si="30"/>
        <v>74406.053333333344</v>
      </c>
      <c r="V30" s="157">
        <f t="shared" si="26"/>
        <v>13302.245000000001</v>
      </c>
      <c r="W30" s="157">
        <f t="shared" si="27"/>
        <v>0</v>
      </c>
      <c r="X30" s="157">
        <f t="shared" si="31"/>
        <v>87708.29833333334</v>
      </c>
      <c r="Y30" s="157"/>
      <c r="Z30" s="157"/>
      <c r="AA30" s="155"/>
      <c r="AB30" s="155"/>
      <c r="AC30" s="155">
        <f t="shared" si="68"/>
        <v>0</v>
      </c>
      <c r="AD30" s="160"/>
      <c r="AE30" s="159"/>
      <c r="AF30" s="155">
        <f t="shared" si="67"/>
        <v>0</v>
      </c>
      <c r="AG30" s="160"/>
      <c r="AH30" s="155"/>
      <c r="AI30" s="155">
        <f t="shared" si="69"/>
        <v>0</v>
      </c>
      <c r="AJ30" s="160">
        <f t="shared" si="32"/>
        <v>1.0555555555555556</v>
      </c>
      <c r="AK30" s="157">
        <v>40</v>
      </c>
      <c r="AL30" s="155">
        <f t="shared" si="33"/>
        <v>7472.0666666666666</v>
      </c>
      <c r="AM30" s="155">
        <f t="shared" si="54"/>
        <v>7472.0666666666666</v>
      </c>
      <c r="AN30" s="155">
        <f t="shared" si="35"/>
        <v>87708.29833333334</v>
      </c>
      <c r="AO30" s="155">
        <f t="shared" si="38"/>
        <v>95180.365000000005</v>
      </c>
      <c r="AP30" s="155">
        <f t="shared" si="36"/>
        <v>8770.829833333335</v>
      </c>
      <c r="AQ30" s="157">
        <f t="shared" si="37"/>
        <v>103951.19483333334</v>
      </c>
      <c r="AR30" s="193"/>
    </row>
    <row r="31" spans="1:44" ht="49.5" x14ac:dyDescent="0.25">
      <c r="A31" s="155">
        <v>16</v>
      </c>
      <c r="B31" s="163" t="s">
        <v>119</v>
      </c>
      <c r="C31" s="163" t="s">
        <v>120</v>
      </c>
      <c r="D31" s="67" t="s">
        <v>62</v>
      </c>
      <c r="E31" s="67" t="s">
        <v>592</v>
      </c>
      <c r="F31" s="67" t="s">
        <v>100</v>
      </c>
      <c r="G31" s="67" t="s">
        <v>77</v>
      </c>
      <c r="H31" s="67">
        <v>4.99</v>
      </c>
      <c r="I31" s="67"/>
      <c r="J31" s="157">
        <v>17697</v>
      </c>
      <c r="K31" s="157">
        <f t="shared" si="29"/>
        <v>88308.03</v>
      </c>
      <c r="L31" s="157">
        <f t="shared" si="21"/>
        <v>0</v>
      </c>
      <c r="M31" s="164">
        <v>8</v>
      </c>
      <c r="N31" s="164"/>
      <c r="O31" s="157"/>
      <c r="P31" s="164">
        <f t="shared" si="22"/>
        <v>8</v>
      </c>
      <c r="Q31" s="165">
        <f t="shared" si="23"/>
        <v>0.44444444444444442</v>
      </c>
      <c r="R31" s="165">
        <f t="shared" si="24"/>
        <v>0</v>
      </c>
      <c r="S31" s="165">
        <f t="shared" si="24"/>
        <v>0</v>
      </c>
      <c r="T31" s="165">
        <f t="shared" si="25"/>
        <v>0.44444444444444442</v>
      </c>
      <c r="U31" s="157">
        <f t="shared" si="30"/>
        <v>39248.013333333336</v>
      </c>
      <c r="V31" s="157">
        <f t="shared" si="26"/>
        <v>0</v>
      </c>
      <c r="W31" s="157">
        <f t="shared" si="27"/>
        <v>0</v>
      </c>
      <c r="X31" s="157">
        <f t="shared" si="31"/>
        <v>39248.013333333336</v>
      </c>
      <c r="Y31" s="157"/>
      <c r="Z31" s="157"/>
      <c r="AA31" s="155"/>
      <c r="AB31" s="155"/>
      <c r="AC31" s="155">
        <f t="shared" si="68"/>
        <v>0</v>
      </c>
      <c r="AD31" s="160"/>
      <c r="AE31" s="159"/>
      <c r="AF31" s="155">
        <f t="shared" si="67"/>
        <v>0</v>
      </c>
      <c r="AG31" s="160"/>
      <c r="AH31" s="155"/>
      <c r="AI31" s="155">
        <f t="shared" si="69"/>
        <v>0</v>
      </c>
      <c r="AJ31" s="160">
        <f t="shared" si="32"/>
        <v>0.44444444444444442</v>
      </c>
      <c r="AK31" s="157">
        <v>40</v>
      </c>
      <c r="AL31" s="155">
        <f t="shared" si="33"/>
        <v>3146.1333333333332</v>
      </c>
      <c r="AM31" s="155">
        <f t="shared" si="54"/>
        <v>3146.1333333333332</v>
      </c>
      <c r="AN31" s="155">
        <f t="shared" si="35"/>
        <v>39248.013333333336</v>
      </c>
      <c r="AO31" s="155">
        <f t="shared" si="38"/>
        <v>42394.146666666667</v>
      </c>
      <c r="AP31" s="155">
        <f t="shared" si="36"/>
        <v>3924.8013333333338</v>
      </c>
      <c r="AQ31" s="157">
        <f t="shared" si="37"/>
        <v>46318.948000000004</v>
      </c>
      <c r="AR31" s="193"/>
    </row>
    <row r="32" spans="1:44" ht="49.5" x14ac:dyDescent="0.25">
      <c r="A32" s="155">
        <v>17</v>
      </c>
      <c r="B32" s="163" t="s">
        <v>122</v>
      </c>
      <c r="C32" s="163" t="s">
        <v>123</v>
      </c>
      <c r="D32" s="67" t="s">
        <v>62</v>
      </c>
      <c r="E32" s="67" t="s">
        <v>637</v>
      </c>
      <c r="F32" s="67" t="s">
        <v>157</v>
      </c>
      <c r="G32" s="67" t="s">
        <v>69</v>
      </c>
      <c r="H32" s="67">
        <v>5.41</v>
      </c>
      <c r="I32" s="67"/>
      <c r="J32" s="157">
        <v>17697</v>
      </c>
      <c r="K32" s="157">
        <f t="shared" si="29"/>
        <v>95740.77</v>
      </c>
      <c r="L32" s="157">
        <f t="shared" si="21"/>
        <v>0</v>
      </c>
      <c r="M32" s="164">
        <v>10.5</v>
      </c>
      <c r="N32" s="164"/>
      <c r="O32" s="157"/>
      <c r="P32" s="164">
        <f t="shared" si="22"/>
        <v>10.5</v>
      </c>
      <c r="Q32" s="165">
        <f t="shared" si="23"/>
        <v>0.58333333333333337</v>
      </c>
      <c r="R32" s="165">
        <f t="shared" ref="R32:S86" si="70">N32/24</f>
        <v>0</v>
      </c>
      <c r="S32" s="165">
        <f t="shared" si="70"/>
        <v>0</v>
      </c>
      <c r="T32" s="165">
        <f t="shared" si="25"/>
        <v>0.58333333333333337</v>
      </c>
      <c r="U32" s="157">
        <f t="shared" si="30"/>
        <v>55848.782500000008</v>
      </c>
      <c r="V32" s="157">
        <f t="shared" si="26"/>
        <v>0</v>
      </c>
      <c r="W32" s="157">
        <f t="shared" si="27"/>
        <v>0</v>
      </c>
      <c r="X32" s="157">
        <f t="shared" si="31"/>
        <v>55848.782500000008</v>
      </c>
      <c r="Y32" s="157"/>
      <c r="Z32" s="157"/>
      <c r="AA32" s="155"/>
      <c r="AB32" s="155"/>
      <c r="AC32" s="155">
        <f t="shared" si="68"/>
        <v>0</v>
      </c>
      <c r="AD32" s="160"/>
      <c r="AE32" s="159"/>
      <c r="AF32" s="155">
        <f t="shared" si="67"/>
        <v>0</v>
      </c>
      <c r="AG32" s="160"/>
      <c r="AH32" s="155"/>
      <c r="AI32" s="155">
        <f t="shared" si="69"/>
        <v>0</v>
      </c>
      <c r="AJ32" s="160">
        <f t="shared" si="32"/>
        <v>0.58333333333333337</v>
      </c>
      <c r="AK32" s="157">
        <v>40</v>
      </c>
      <c r="AL32" s="155">
        <f t="shared" si="33"/>
        <v>4129.3</v>
      </c>
      <c r="AM32" s="155">
        <f t="shared" si="54"/>
        <v>4129.3</v>
      </c>
      <c r="AN32" s="155">
        <f t="shared" si="35"/>
        <v>55848.782500000008</v>
      </c>
      <c r="AO32" s="155">
        <f t="shared" si="38"/>
        <v>59978.082500000011</v>
      </c>
      <c r="AP32" s="155">
        <f t="shared" si="36"/>
        <v>5584.8782500000016</v>
      </c>
      <c r="AQ32" s="157">
        <f t="shared" si="37"/>
        <v>65562.960750000013</v>
      </c>
      <c r="AR32" s="193"/>
    </row>
    <row r="33" spans="1:44" ht="49.5" x14ac:dyDescent="0.25">
      <c r="A33" s="155">
        <f t="shared" si="28"/>
        <v>18</v>
      </c>
      <c r="B33" s="163" t="s">
        <v>125</v>
      </c>
      <c r="C33" s="163" t="s">
        <v>126</v>
      </c>
      <c r="D33" s="67" t="s">
        <v>127</v>
      </c>
      <c r="E33" s="67" t="s">
        <v>668</v>
      </c>
      <c r="F33" s="67" t="s">
        <v>638</v>
      </c>
      <c r="G33" s="67" t="s">
        <v>661</v>
      </c>
      <c r="H33" s="67">
        <v>4.25</v>
      </c>
      <c r="I33" s="67">
        <v>4.3899999999999997</v>
      </c>
      <c r="J33" s="157">
        <v>17697</v>
      </c>
      <c r="K33" s="157">
        <f t="shared" si="29"/>
        <v>75212.25</v>
      </c>
      <c r="L33" s="157">
        <f t="shared" si="21"/>
        <v>77689.829999999987</v>
      </c>
      <c r="M33" s="164">
        <v>22</v>
      </c>
      <c r="N33" s="164">
        <v>10</v>
      </c>
      <c r="O33" s="157"/>
      <c r="P33" s="164">
        <f t="shared" si="22"/>
        <v>32</v>
      </c>
      <c r="Q33" s="165">
        <f t="shared" si="23"/>
        <v>1.2222222222222223</v>
      </c>
      <c r="R33" s="165">
        <f t="shared" si="70"/>
        <v>0.41666666666666669</v>
      </c>
      <c r="S33" s="165">
        <f t="shared" si="70"/>
        <v>0</v>
      </c>
      <c r="T33" s="165">
        <f t="shared" si="25"/>
        <v>1.6388888888888891</v>
      </c>
      <c r="U33" s="157">
        <f t="shared" si="30"/>
        <v>91926.083333333328</v>
      </c>
      <c r="V33" s="157">
        <f t="shared" si="26"/>
        <v>32370.762499999997</v>
      </c>
      <c r="W33" s="157">
        <f t="shared" si="27"/>
        <v>0</v>
      </c>
      <c r="X33" s="157">
        <f t="shared" si="31"/>
        <v>124296.84583333333</v>
      </c>
      <c r="Y33" s="157"/>
      <c r="Z33" s="157"/>
      <c r="AA33" s="155"/>
      <c r="AB33" s="155"/>
      <c r="AC33" s="155">
        <f t="shared" si="68"/>
        <v>0</v>
      </c>
      <c r="AD33" s="160"/>
      <c r="AE33" s="159"/>
      <c r="AF33" s="155">
        <f t="shared" si="67"/>
        <v>0</v>
      </c>
      <c r="AG33" s="160"/>
      <c r="AH33" s="155"/>
      <c r="AI33" s="155">
        <f t="shared" si="69"/>
        <v>0</v>
      </c>
      <c r="AJ33" s="160">
        <f t="shared" si="32"/>
        <v>1.6388888888888891</v>
      </c>
      <c r="AK33" s="157">
        <v>40</v>
      </c>
      <c r="AL33" s="155">
        <f t="shared" si="33"/>
        <v>11601.366666666667</v>
      </c>
      <c r="AM33" s="155">
        <f t="shared" si="54"/>
        <v>11601.366666666667</v>
      </c>
      <c r="AN33" s="155">
        <f t="shared" si="35"/>
        <v>124296.84583333333</v>
      </c>
      <c r="AO33" s="155">
        <f t="shared" si="38"/>
        <v>135898.21249999999</v>
      </c>
      <c r="AP33" s="155">
        <f t="shared" si="36"/>
        <v>12429.684583333334</v>
      </c>
      <c r="AQ33" s="157">
        <f t="shared" si="37"/>
        <v>148327.89708333332</v>
      </c>
      <c r="AR33" s="193"/>
    </row>
    <row r="34" spans="1:44" ht="49.5" x14ac:dyDescent="0.25">
      <c r="A34" s="155">
        <v>19</v>
      </c>
      <c r="B34" s="163" t="s">
        <v>131</v>
      </c>
      <c r="C34" s="163" t="s">
        <v>132</v>
      </c>
      <c r="D34" s="67" t="s">
        <v>127</v>
      </c>
      <c r="E34" s="67" t="s">
        <v>593</v>
      </c>
      <c r="F34" s="67" t="s">
        <v>662</v>
      </c>
      <c r="G34" s="67" t="s">
        <v>663</v>
      </c>
      <c r="H34" s="67">
        <v>3.73</v>
      </c>
      <c r="I34" s="67">
        <v>3.73</v>
      </c>
      <c r="J34" s="157">
        <v>17697</v>
      </c>
      <c r="K34" s="157">
        <f t="shared" si="29"/>
        <v>66009.81</v>
      </c>
      <c r="L34" s="157">
        <f t="shared" si="21"/>
        <v>66009.81</v>
      </c>
      <c r="M34" s="164">
        <v>14</v>
      </c>
      <c r="N34" s="164">
        <v>21</v>
      </c>
      <c r="O34" s="166"/>
      <c r="P34" s="164">
        <f t="shared" si="22"/>
        <v>35</v>
      </c>
      <c r="Q34" s="165">
        <f t="shared" si="23"/>
        <v>0.77777777777777779</v>
      </c>
      <c r="R34" s="165">
        <f t="shared" si="70"/>
        <v>0.875</v>
      </c>
      <c r="S34" s="165">
        <f t="shared" si="70"/>
        <v>0</v>
      </c>
      <c r="T34" s="165">
        <f t="shared" si="25"/>
        <v>1.6527777777777777</v>
      </c>
      <c r="U34" s="157">
        <f t="shared" si="30"/>
        <v>51340.963333333333</v>
      </c>
      <c r="V34" s="157">
        <f t="shared" si="26"/>
        <v>57758.583749999998</v>
      </c>
      <c r="W34" s="157">
        <f t="shared" si="27"/>
        <v>0</v>
      </c>
      <c r="X34" s="157">
        <f t="shared" si="31"/>
        <v>109099.54708333334</v>
      </c>
      <c r="Y34" s="157"/>
      <c r="Z34" s="157"/>
      <c r="AA34" s="155"/>
      <c r="AB34" s="155"/>
      <c r="AC34" s="155">
        <f t="shared" si="68"/>
        <v>0</v>
      </c>
      <c r="AD34" s="160"/>
      <c r="AE34" s="159"/>
      <c r="AF34" s="155">
        <f t="shared" si="67"/>
        <v>0</v>
      </c>
      <c r="AG34" s="160"/>
      <c r="AH34" s="155"/>
      <c r="AI34" s="155">
        <f t="shared" si="69"/>
        <v>0</v>
      </c>
      <c r="AJ34" s="160">
        <f t="shared" si="32"/>
        <v>1.6527777777777777</v>
      </c>
      <c r="AK34" s="157">
        <v>40</v>
      </c>
      <c r="AL34" s="155">
        <f t="shared" si="33"/>
        <v>11699.683333333332</v>
      </c>
      <c r="AM34" s="155">
        <f t="shared" si="54"/>
        <v>11699.683333333332</v>
      </c>
      <c r="AN34" s="155">
        <f t="shared" si="35"/>
        <v>109099.54708333334</v>
      </c>
      <c r="AO34" s="155">
        <f t="shared" si="38"/>
        <v>120799.23041666667</v>
      </c>
      <c r="AP34" s="155">
        <f t="shared" si="36"/>
        <v>10909.954708333335</v>
      </c>
      <c r="AQ34" s="157">
        <f t="shared" si="37"/>
        <v>131709.18512500002</v>
      </c>
      <c r="AR34" s="193"/>
    </row>
    <row r="35" spans="1:44" ht="49.5" x14ac:dyDescent="0.25">
      <c r="A35" s="155">
        <v>20</v>
      </c>
      <c r="B35" s="163" t="s">
        <v>705</v>
      </c>
      <c r="C35" s="163" t="s">
        <v>676</v>
      </c>
      <c r="D35" s="67" t="s">
        <v>62</v>
      </c>
      <c r="E35" s="67" t="s">
        <v>647</v>
      </c>
      <c r="F35" s="67" t="s">
        <v>110</v>
      </c>
      <c r="G35" s="67" t="s">
        <v>92</v>
      </c>
      <c r="H35" s="67">
        <v>4.1399999999999997</v>
      </c>
      <c r="I35" s="67"/>
      <c r="J35" s="157">
        <v>17697</v>
      </c>
      <c r="K35" s="157">
        <f t="shared" si="29"/>
        <v>73265.579999999987</v>
      </c>
      <c r="L35" s="157">
        <f t="shared" si="21"/>
        <v>0</v>
      </c>
      <c r="M35" s="159">
        <v>3</v>
      </c>
      <c r="N35" s="164"/>
      <c r="O35" s="157"/>
      <c r="P35" s="164">
        <f t="shared" si="22"/>
        <v>3</v>
      </c>
      <c r="Q35" s="165">
        <f t="shared" si="23"/>
        <v>0.16666666666666666</v>
      </c>
      <c r="R35" s="165">
        <f t="shared" si="70"/>
        <v>0</v>
      </c>
      <c r="S35" s="165">
        <f t="shared" si="70"/>
        <v>0</v>
      </c>
      <c r="T35" s="165">
        <f t="shared" si="25"/>
        <v>0.16666666666666666</v>
      </c>
      <c r="U35" s="157">
        <f t="shared" si="30"/>
        <v>12210.929999999998</v>
      </c>
      <c r="V35" s="157">
        <f t="shared" si="26"/>
        <v>0</v>
      </c>
      <c r="W35" s="157">
        <f t="shared" si="27"/>
        <v>0</v>
      </c>
      <c r="X35" s="157">
        <f t="shared" si="31"/>
        <v>12210.929999999998</v>
      </c>
      <c r="Y35" s="157"/>
      <c r="Z35" s="157"/>
      <c r="AA35" s="155"/>
      <c r="AB35" s="155"/>
      <c r="AC35" s="155">
        <f t="shared" si="68"/>
        <v>0</v>
      </c>
      <c r="AD35" s="160"/>
      <c r="AE35" s="159"/>
      <c r="AF35" s="155">
        <f t="shared" si="67"/>
        <v>0</v>
      </c>
      <c r="AG35" s="160"/>
      <c r="AH35" s="155"/>
      <c r="AI35" s="155">
        <f t="shared" si="69"/>
        <v>0</v>
      </c>
      <c r="AJ35" s="160">
        <f t="shared" si="32"/>
        <v>0.16666666666666666</v>
      </c>
      <c r="AK35" s="157">
        <v>40</v>
      </c>
      <c r="AL35" s="155">
        <f t="shared" si="33"/>
        <v>1179.8</v>
      </c>
      <c r="AM35" s="155">
        <f t="shared" si="54"/>
        <v>1179.8</v>
      </c>
      <c r="AN35" s="155">
        <f t="shared" si="35"/>
        <v>12210.929999999998</v>
      </c>
      <c r="AO35" s="155">
        <f t="shared" si="38"/>
        <v>13390.729999999998</v>
      </c>
      <c r="AP35" s="155">
        <f t="shared" si="36"/>
        <v>1221.0929999999998</v>
      </c>
      <c r="AQ35" s="157">
        <f t="shared" si="37"/>
        <v>14611.822999999997</v>
      </c>
      <c r="AR35" s="193"/>
    </row>
    <row r="36" spans="1:44" ht="49.5" x14ac:dyDescent="0.25">
      <c r="A36" s="155">
        <v>21</v>
      </c>
      <c r="B36" s="163" t="s">
        <v>140</v>
      </c>
      <c r="C36" s="163" t="s">
        <v>141</v>
      </c>
      <c r="D36" s="67" t="s">
        <v>62</v>
      </c>
      <c r="E36" s="67" t="s">
        <v>594</v>
      </c>
      <c r="F36" s="67" t="s">
        <v>68</v>
      </c>
      <c r="G36" s="67" t="s">
        <v>69</v>
      </c>
      <c r="H36" s="67">
        <v>5.41</v>
      </c>
      <c r="I36" s="67"/>
      <c r="J36" s="157">
        <v>17697</v>
      </c>
      <c r="K36" s="157">
        <f t="shared" si="29"/>
        <v>95740.77</v>
      </c>
      <c r="L36" s="157">
        <f t="shared" si="21"/>
        <v>0</v>
      </c>
      <c r="M36" s="164">
        <v>20</v>
      </c>
      <c r="N36" s="164"/>
      <c r="O36" s="157"/>
      <c r="P36" s="164">
        <f t="shared" si="22"/>
        <v>20</v>
      </c>
      <c r="Q36" s="165">
        <f t="shared" si="23"/>
        <v>1.1111111111111112</v>
      </c>
      <c r="R36" s="165">
        <f t="shared" si="70"/>
        <v>0</v>
      </c>
      <c r="S36" s="165">
        <f t="shared" si="70"/>
        <v>0</v>
      </c>
      <c r="T36" s="165">
        <f t="shared" si="25"/>
        <v>1.1111111111111112</v>
      </c>
      <c r="U36" s="157">
        <f t="shared" si="30"/>
        <v>106378.63333333335</v>
      </c>
      <c r="V36" s="157">
        <f t="shared" si="26"/>
        <v>0</v>
      </c>
      <c r="W36" s="157">
        <f t="shared" si="27"/>
        <v>0</v>
      </c>
      <c r="X36" s="157">
        <f t="shared" si="31"/>
        <v>106378.63333333335</v>
      </c>
      <c r="Y36" s="157"/>
      <c r="Z36" s="157"/>
      <c r="AA36" s="155"/>
      <c r="AB36" s="155"/>
      <c r="AC36" s="155">
        <f t="shared" si="68"/>
        <v>0</v>
      </c>
      <c r="AD36" s="160"/>
      <c r="AE36" s="159"/>
      <c r="AF36" s="155">
        <f t="shared" si="67"/>
        <v>0</v>
      </c>
      <c r="AG36" s="160"/>
      <c r="AH36" s="155"/>
      <c r="AI36" s="155">
        <f t="shared" si="69"/>
        <v>0</v>
      </c>
      <c r="AJ36" s="160">
        <f t="shared" si="32"/>
        <v>1.1111111111111112</v>
      </c>
      <c r="AK36" s="157">
        <v>40</v>
      </c>
      <c r="AL36" s="155">
        <f t="shared" si="33"/>
        <v>7865.3333333333339</v>
      </c>
      <c r="AM36" s="155">
        <f t="shared" si="54"/>
        <v>7865.3333333333339</v>
      </c>
      <c r="AN36" s="155">
        <f t="shared" si="35"/>
        <v>106378.63333333335</v>
      </c>
      <c r="AO36" s="155">
        <f t="shared" si="38"/>
        <v>114243.96666666667</v>
      </c>
      <c r="AP36" s="155">
        <f t="shared" si="36"/>
        <v>10637.863333333335</v>
      </c>
      <c r="AQ36" s="157">
        <f t="shared" si="37"/>
        <v>124881.83000000002</v>
      </c>
      <c r="AR36" s="193"/>
    </row>
    <row r="37" spans="1:44" ht="33" x14ac:dyDescent="0.25">
      <c r="A37" s="155">
        <v>22</v>
      </c>
      <c r="B37" s="163" t="s">
        <v>74</v>
      </c>
      <c r="C37" s="163" t="s">
        <v>143</v>
      </c>
      <c r="D37" s="67" t="s">
        <v>62</v>
      </c>
      <c r="E37" s="67" t="s">
        <v>580</v>
      </c>
      <c r="F37" s="67" t="s">
        <v>110</v>
      </c>
      <c r="G37" s="67" t="s">
        <v>92</v>
      </c>
      <c r="H37" s="67">
        <v>4.59</v>
      </c>
      <c r="I37" s="67"/>
      <c r="J37" s="157">
        <v>17697</v>
      </c>
      <c r="K37" s="157">
        <f t="shared" si="29"/>
        <v>81229.23</v>
      </c>
      <c r="L37" s="157">
        <f t="shared" si="21"/>
        <v>0</v>
      </c>
      <c r="M37" s="164">
        <v>27</v>
      </c>
      <c r="N37" s="164"/>
      <c r="O37" s="157"/>
      <c r="P37" s="164">
        <f t="shared" si="22"/>
        <v>27</v>
      </c>
      <c r="Q37" s="165">
        <f t="shared" si="23"/>
        <v>1.5</v>
      </c>
      <c r="R37" s="165">
        <f t="shared" si="70"/>
        <v>0</v>
      </c>
      <c r="S37" s="165">
        <f t="shared" si="70"/>
        <v>0</v>
      </c>
      <c r="T37" s="165">
        <f t="shared" si="25"/>
        <v>1.5</v>
      </c>
      <c r="U37" s="157">
        <f t="shared" si="30"/>
        <v>121843.84499999999</v>
      </c>
      <c r="V37" s="157">
        <f t="shared" si="26"/>
        <v>0</v>
      </c>
      <c r="W37" s="157">
        <f t="shared" si="27"/>
        <v>0</v>
      </c>
      <c r="X37" s="157">
        <f t="shared" si="31"/>
        <v>121843.84499999999</v>
      </c>
      <c r="Y37" s="157"/>
      <c r="Z37" s="157"/>
      <c r="AA37" s="155"/>
      <c r="AB37" s="155"/>
      <c r="AC37" s="155">
        <f t="shared" si="68"/>
        <v>0</v>
      </c>
      <c r="AD37" s="160"/>
      <c r="AE37" s="159"/>
      <c r="AF37" s="155">
        <f t="shared" si="67"/>
        <v>0</v>
      </c>
      <c r="AG37" s="160"/>
      <c r="AH37" s="155"/>
      <c r="AI37" s="155">
        <f t="shared" si="69"/>
        <v>0</v>
      </c>
      <c r="AJ37" s="160">
        <f t="shared" si="32"/>
        <v>1.5</v>
      </c>
      <c r="AK37" s="157">
        <v>40</v>
      </c>
      <c r="AL37" s="155">
        <f t="shared" si="33"/>
        <v>10618.2</v>
      </c>
      <c r="AM37" s="155">
        <f t="shared" si="54"/>
        <v>10618.2</v>
      </c>
      <c r="AN37" s="155">
        <f t="shared" si="35"/>
        <v>121843.84499999999</v>
      </c>
      <c r="AO37" s="155">
        <f t="shared" si="38"/>
        <v>132462.04499999998</v>
      </c>
      <c r="AP37" s="155">
        <f t="shared" si="36"/>
        <v>12184.3845</v>
      </c>
      <c r="AQ37" s="157">
        <f t="shared" si="37"/>
        <v>144646.42949999997</v>
      </c>
      <c r="AR37" s="193"/>
    </row>
    <row r="38" spans="1:44" ht="49.5" x14ac:dyDescent="0.25">
      <c r="A38" s="155">
        <f t="shared" si="28"/>
        <v>23</v>
      </c>
      <c r="B38" s="163" t="s">
        <v>523</v>
      </c>
      <c r="C38" s="163" t="s">
        <v>145</v>
      </c>
      <c r="D38" s="67" t="s">
        <v>62</v>
      </c>
      <c r="E38" s="67" t="s">
        <v>669</v>
      </c>
      <c r="F38" s="114" t="s">
        <v>670</v>
      </c>
      <c r="G38" s="67" t="s">
        <v>568</v>
      </c>
      <c r="H38" s="67">
        <v>5.03</v>
      </c>
      <c r="I38" s="67"/>
      <c r="J38" s="157">
        <v>17697</v>
      </c>
      <c r="K38" s="157">
        <f t="shared" si="29"/>
        <v>89015.91</v>
      </c>
      <c r="L38" s="157">
        <f t="shared" si="21"/>
        <v>0</v>
      </c>
      <c r="M38" s="164">
        <v>6.5</v>
      </c>
      <c r="N38" s="164"/>
      <c r="O38" s="157"/>
      <c r="P38" s="164">
        <f t="shared" si="22"/>
        <v>6.5</v>
      </c>
      <c r="Q38" s="165">
        <f t="shared" si="23"/>
        <v>0.3611111111111111</v>
      </c>
      <c r="R38" s="165">
        <f t="shared" si="70"/>
        <v>0</v>
      </c>
      <c r="S38" s="165">
        <f t="shared" si="70"/>
        <v>0</v>
      </c>
      <c r="T38" s="165">
        <f t="shared" si="25"/>
        <v>0.3611111111111111</v>
      </c>
      <c r="U38" s="157">
        <f t="shared" si="30"/>
        <v>32144.63416666667</v>
      </c>
      <c r="V38" s="157">
        <f t="shared" si="26"/>
        <v>0</v>
      </c>
      <c r="W38" s="157">
        <f t="shared" si="27"/>
        <v>0</v>
      </c>
      <c r="X38" s="157">
        <f t="shared" si="31"/>
        <v>32144.63416666667</v>
      </c>
      <c r="Y38" s="157"/>
      <c r="Z38" s="157"/>
      <c r="AA38" s="155"/>
      <c r="AB38" s="155"/>
      <c r="AC38" s="155">
        <f t="shared" si="68"/>
        <v>0</v>
      </c>
      <c r="AD38" s="160"/>
      <c r="AE38" s="159"/>
      <c r="AF38" s="155">
        <f t="shared" si="67"/>
        <v>0</v>
      </c>
      <c r="AG38" s="160"/>
      <c r="AH38" s="155"/>
      <c r="AI38" s="155">
        <f t="shared" si="69"/>
        <v>0</v>
      </c>
      <c r="AJ38" s="160">
        <f t="shared" si="32"/>
        <v>0.3611111111111111</v>
      </c>
      <c r="AK38" s="157">
        <v>40</v>
      </c>
      <c r="AL38" s="155">
        <f t="shared" si="33"/>
        <v>2556.2333333333336</v>
      </c>
      <c r="AM38" s="155">
        <f t="shared" si="54"/>
        <v>2556.2333333333336</v>
      </c>
      <c r="AN38" s="155">
        <f t="shared" si="35"/>
        <v>32144.63416666667</v>
      </c>
      <c r="AO38" s="155">
        <f t="shared" si="38"/>
        <v>34700.867500000008</v>
      </c>
      <c r="AP38" s="155">
        <f t="shared" si="36"/>
        <v>3214.4634166666674</v>
      </c>
      <c r="AQ38" s="157">
        <f t="shared" si="37"/>
        <v>37915.330916666673</v>
      </c>
      <c r="AR38" s="193"/>
    </row>
    <row r="39" spans="1:44" ht="33" x14ac:dyDescent="0.25">
      <c r="A39" s="155">
        <v>24</v>
      </c>
      <c r="B39" s="163" t="s">
        <v>148</v>
      </c>
      <c r="C39" s="163" t="s">
        <v>149</v>
      </c>
      <c r="D39" s="67" t="s">
        <v>62</v>
      </c>
      <c r="E39" s="67" t="s">
        <v>640</v>
      </c>
      <c r="F39" s="67" t="s">
        <v>76</v>
      </c>
      <c r="G39" s="67" t="s">
        <v>77</v>
      </c>
      <c r="H39" s="67">
        <v>4.74</v>
      </c>
      <c r="I39" s="67"/>
      <c r="J39" s="157">
        <v>17697</v>
      </c>
      <c r="K39" s="157">
        <f t="shared" si="29"/>
        <v>83883.78</v>
      </c>
      <c r="L39" s="157">
        <f t="shared" si="21"/>
        <v>0</v>
      </c>
      <c r="M39" s="164">
        <v>24</v>
      </c>
      <c r="N39" s="164"/>
      <c r="O39" s="157"/>
      <c r="P39" s="164">
        <f t="shared" si="22"/>
        <v>24</v>
      </c>
      <c r="Q39" s="165">
        <f t="shared" si="23"/>
        <v>1.3333333333333333</v>
      </c>
      <c r="R39" s="165">
        <f t="shared" si="70"/>
        <v>0</v>
      </c>
      <c r="S39" s="165">
        <f t="shared" si="70"/>
        <v>0</v>
      </c>
      <c r="T39" s="165">
        <f t="shared" si="25"/>
        <v>1.3333333333333333</v>
      </c>
      <c r="U39" s="157">
        <f t="shared" si="30"/>
        <v>111845.04000000001</v>
      </c>
      <c r="V39" s="157">
        <f t="shared" si="26"/>
        <v>0</v>
      </c>
      <c r="W39" s="157">
        <f t="shared" si="27"/>
        <v>0</v>
      </c>
      <c r="X39" s="157">
        <f t="shared" si="31"/>
        <v>111845.04000000001</v>
      </c>
      <c r="Y39" s="157"/>
      <c r="Z39" s="157"/>
      <c r="AA39" s="155"/>
      <c r="AB39" s="155"/>
      <c r="AC39" s="155">
        <f t="shared" si="68"/>
        <v>0</v>
      </c>
      <c r="AD39" s="160"/>
      <c r="AE39" s="159"/>
      <c r="AF39" s="155">
        <f t="shared" si="67"/>
        <v>0</v>
      </c>
      <c r="AG39" s="160"/>
      <c r="AH39" s="155"/>
      <c r="AI39" s="155">
        <f t="shared" si="69"/>
        <v>0</v>
      </c>
      <c r="AJ39" s="160">
        <f t="shared" si="32"/>
        <v>1.3333333333333333</v>
      </c>
      <c r="AK39" s="157">
        <v>40</v>
      </c>
      <c r="AL39" s="155">
        <f t="shared" si="33"/>
        <v>9438.4</v>
      </c>
      <c r="AM39" s="155">
        <f t="shared" si="54"/>
        <v>9438.4</v>
      </c>
      <c r="AN39" s="155">
        <f t="shared" si="35"/>
        <v>111845.04000000001</v>
      </c>
      <c r="AO39" s="155">
        <f t="shared" si="38"/>
        <v>121283.44</v>
      </c>
      <c r="AP39" s="155">
        <f t="shared" si="36"/>
        <v>11184.504000000001</v>
      </c>
      <c r="AQ39" s="157">
        <f t="shared" si="37"/>
        <v>132467.94400000002</v>
      </c>
      <c r="AR39" s="193"/>
    </row>
    <row r="40" spans="1:44" ht="33" x14ac:dyDescent="0.25">
      <c r="A40" s="155">
        <v>25</v>
      </c>
      <c r="B40" s="163" t="s">
        <v>155</v>
      </c>
      <c r="C40" s="163" t="s">
        <v>156</v>
      </c>
      <c r="D40" s="67" t="s">
        <v>62</v>
      </c>
      <c r="E40" s="67" t="s">
        <v>708</v>
      </c>
      <c r="F40" s="67" t="s">
        <v>157</v>
      </c>
      <c r="G40" s="67" t="s">
        <v>69</v>
      </c>
      <c r="H40" s="67">
        <v>5.32</v>
      </c>
      <c r="I40" s="67"/>
      <c r="J40" s="157">
        <v>17697</v>
      </c>
      <c r="K40" s="157">
        <f t="shared" si="29"/>
        <v>94148.040000000008</v>
      </c>
      <c r="L40" s="157">
        <f t="shared" si="21"/>
        <v>0</v>
      </c>
      <c r="M40" s="164">
        <v>11.5</v>
      </c>
      <c r="N40" s="164"/>
      <c r="O40" s="157"/>
      <c r="P40" s="164">
        <f t="shared" si="22"/>
        <v>11.5</v>
      </c>
      <c r="Q40" s="165">
        <f t="shared" si="23"/>
        <v>0.63888888888888884</v>
      </c>
      <c r="R40" s="165">
        <f t="shared" si="70"/>
        <v>0</v>
      </c>
      <c r="S40" s="165">
        <f t="shared" si="70"/>
        <v>0</v>
      </c>
      <c r="T40" s="165">
        <f t="shared" si="25"/>
        <v>0.63888888888888884</v>
      </c>
      <c r="U40" s="157">
        <f t="shared" si="30"/>
        <v>60150.136666666665</v>
      </c>
      <c r="V40" s="157">
        <f t="shared" si="26"/>
        <v>0</v>
      </c>
      <c r="W40" s="157">
        <f t="shared" si="27"/>
        <v>0</v>
      </c>
      <c r="X40" s="157">
        <f t="shared" si="31"/>
        <v>60150.136666666665</v>
      </c>
      <c r="Y40" s="157"/>
      <c r="Z40" s="157"/>
      <c r="AA40" s="155"/>
      <c r="AB40" s="155"/>
      <c r="AC40" s="155">
        <f t="shared" si="68"/>
        <v>0</v>
      </c>
      <c r="AD40" s="160"/>
      <c r="AE40" s="159"/>
      <c r="AF40" s="155">
        <f t="shared" si="67"/>
        <v>0</v>
      </c>
      <c r="AG40" s="160"/>
      <c r="AH40" s="155"/>
      <c r="AI40" s="155">
        <f t="shared" si="69"/>
        <v>0</v>
      </c>
      <c r="AJ40" s="160">
        <f t="shared" si="32"/>
        <v>0.63888888888888884</v>
      </c>
      <c r="AK40" s="157">
        <v>40</v>
      </c>
      <c r="AL40" s="155">
        <f t="shared" si="33"/>
        <v>4522.5666666666666</v>
      </c>
      <c r="AM40" s="155">
        <f t="shared" si="54"/>
        <v>4522.5666666666666</v>
      </c>
      <c r="AN40" s="155">
        <f t="shared" si="35"/>
        <v>60150.136666666665</v>
      </c>
      <c r="AO40" s="155">
        <f t="shared" si="38"/>
        <v>64672.703333333331</v>
      </c>
      <c r="AP40" s="155">
        <f t="shared" si="36"/>
        <v>6015.0136666666667</v>
      </c>
      <c r="AQ40" s="157">
        <f t="shared" si="37"/>
        <v>70687.717000000004</v>
      </c>
      <c r="AR40" s="193"/>
    </row>
    <row r="41" spans="1:44" ht="49.5" x14ac:dyDescent="0.25">
      <c r="A41" s="155">
        <v>26</v>
      </c>
      <c r="B41" s="163" t="s">
        <v>159</v>
      </c>
      <c r="C41" s="163" t="s">
        <v>160</v>
      </c>
      <c r="D41" s="67" t="s">
        <v>62</v>
      </c>
      <c r="E41" s="67" t="s">
        <v>641</v>
      </c>
      <c r="F41" s="67" t="s">
        <v>76</v>
      </c>
      <c r="G41" s="67" t="s">
        <v>77</v>
      </c>
      <c r="H41" s="67">
        <v>4.9000000000000004</v>
      </c>
      <c r="I41" s="67"/>
      <c r="J41" s="157">
        <v>17697</v>
      </c>
      <c r="K41" s="157">
        <f t="shared" si="29"/>
        <v>86715.3</v>
      </c>
      <c r="L41" s="157">
        <f t="shared" si="21"/>
        <v>0</v>
      </c>
      <c r="M41" s="164">
        <v>8</v>
      </c>
      <c r="N41" s="164"/>
      <c r="O41" s="157"/>
      <c r="P41" s="164">
        <f t="shared" si="22"/>
        <v>8</v>
      </c>
      <c r="Q41" s="165">
        <f t="shared" si="23"/>
        <v>0.44444444444444442</v>
      </c>
      <c r="R41" s="165">
        <f t="shared" si="70"/>
        <v>0</v>
      </c>
      <c r="S41" s="165">
        <f t="shared" si="70"/>
        <v>0</v>
      </c>
      <c r="T41" s="165">
        <f t="shared" si="25"/>
        <v>0.44444444444444442</v>
      </c>
      <c r="U41" s="157">
        <f t="shared" si="30"/>
        <v>38540.133333333331</v>
      </c>
      <c r="V41" s="157">
        <f t="shared" si="26"/>
        <v>0</v>
      </c>
      <c r="W41" s="157">
        <f t="shared" si="27"/>
        <v>0</v>
      </c>
      <c r="X41" s="157">
        <f t="shared" si="31"/>
        <v>38540.133333333331</v>
      </c>
      <c r="Y41" s="157"/>
      <c r="Z41" s="157"/>
      <c r="AA41" s="155"/>
      <c r="AB41" s="155"/>
      <c r="AC41" s="155">
        <f t="shared" si="68"/>
        <v>0</v>
      </c>
      <c r="AD41" s="160"/>
      <c r="AE41" s="159"/>
      <c r="AF41" s="155">
        <f t="shared" si="67"/>
        <v>0</v>
      </c>
      <c r="AG41" s="160"/>
      <c r="AH41" s="155"/>
      <c r="AI41" s="155">
        <f t="shared" si="69"/>
        <v>0</v>
      </c>
      <c r="AJ41" s="160">
        <f t="shared" si="32"/>
        <v>0.44444444444444442</v>
      </c>
      <c r="AK41" s="157">
        <v>40</v>
      </c>
      <c r="AL41" s="155">
        <f t="shared" si="33"/>
        <v>3146.1333333333332</v>
      </c>
      <c r="AM41" s="155">
        <f t="shared" si="54"/>
        <v>3146.1333333333332</v>
      </c>
      <c r="AN41" s="155">
        <f t="shared" si="35"/>
        <v>38540.133333333331</v>
      </c>
      <c r="AO41" s="155">
        <f t="shared" si="38"/>
        <v>41686.266666666663</v>
      </c>
      <c r="AP41" s="155">
        <f t="shared" si="36"/>
        <v>3854.0133333333333</v>
      </c>
      <c r="AQ41" s="157">
        <f t="shared" si="37"/>
        <v>45540.28</v>
      </c>
      <c r="AR41" s="193"/>
    </row>
    <row r="42" spans="1:44" ht="49.5" x14ac:dyDescent="0.25">
      <c r="A42" s="155">
        <v>27</v>
      </c>
      <c r="B42" s="163" t="s">
        <v>162</v>
      </c>
      <c r="C42" s="163" t="s">
        <v>163</v>
      </c>
      <c r="D42" s="67" t="s">
        <v>164</v>
      </c>
      <c r="E42" s="67" t="s">
        <v>595</v>
      </c>
      <c r="F42" s="67" t="s">
        <v>110</v>
      </c>
      <c r="G42" s="67" t="s">
        <v>133</v>
      </c>
      <c r="H42" s="67">
        <v>3.73</v>
      </c>
      <c r="I42" s="67"/>
      <c r="J42" s="157">
        <v>17697</v>
      </c>
      <c r="K42" s="157">
        <f t="shared" si="29"/>
        <v>66009.81</v>
      </c>
      <c r="L42" s="157">
        <f t="shared" si="21"/>
        <v>0</v>
      </c>
      <c r="M42" s="164">
        <v>8</v>
      </c>
      <c r="N42" s="164"/>
      <c r="O42" s="157"/>
      <c r="P42" s="164">
        <f t="shared" si="22"/>
        <v>8</v>
      </c>
      <c r="Q42" s="165">
        <f t="shared" si="23"/>
        <v>0.44444444444444442</v>
      </c>
      <c r="R42" s="165">
        <f t="shared" si="70"/>
        <v>0</v>
      </c>
      <c r="S42" s="165">
        <f t="shared" si="70"/>
        <v>0</v>
      </c>
      <c r="T42" s="165">
        <f t="shared" si="25"/>
        <v>0.44444444444444442</v>
      </c>
      <c r="U42" s="157">
        <f t="shared" si="30"/>
        <v>29337.693333333333</v>
      </c>
      <c r="V42" s="157">
        <f t="shared" si="26"/>
        <v>0</v>
      </c>
      <c r="W42" s="157">
        <f t="shared" si="27"/>
        <v>0</v>
      </c>
      <c r="X42" s="157">
        <f t="shared" si="31"/>
        <v>29337.693333333333</v>
      </c>
      <c r="Y42" s="157"/>
      <c r="Z42" s="157"/>
      <c r="AA42" s="155"/>
      <c r="AB42" s="155"/>
      <c r="AC42" s="155">
        <f t="shared" si="68"/>
        <v>0</v>
      </c>
      <c r="AD42" s="160"/>
      <c r="AE42" s="159"/>
      <c r="AF42" s="155">
        <f t="shared" si="67"/>
        <v>0</v>
      </c>
      <c r="AG42" s="160"/>
      <c r="AH42" s="155"/>
      <c r="AI42" s="155">
        <f t="shared" si="69"/>
        <v>0</v>
      </c>
      <c r="AJ42" s="160">
        <f t="shared" si="32"/>
        <v>0.44444444444444442</v>
      </c>
      <c r="AK42" s="157">
        <v>40</v>
      </c>
      <c r="AL42" s="155">
        <f t="shared" si="33"/>
        <v>3146.1333333333332</v>
      </c>
      <c r="AM42" s="155">
        <f t="shared" si="54"/>
        <v>3146.1333333333332</v>
      </c>
      <c r="AN42" s="155">
        <f t="shared" si="35"/>
        <v>29337.693333333333</v>
      </c>
      <c r="AO42" s="155">
        <f t="shared" si="38"/>
        <v>32483.826666666668</v>
      </c>
      <c r="AP42" s="155">
        <f t="shared" si="36"/>
        <v>2933.7693333333336</v>
      </c>
      <c r="AQ42" s="157">
        <f t="shared" si="37"/>
        <v>35417.596000000005</v>
      </c>
      <c r="AR42" s="193"/>
    </row>
    <row r="43" spans="1:44" ht="49.5" x14ac:dyDescent="0.25">
      <c r="A43" s="155">
        <v>28</v>
      </c>
      <c r="B43" s="163" t="s">
        <v>171</v>
      </c>
      <c r="C43" s="163" t="s">
        <v>172</v>
      </c>
      <c r="D43" s="67" t="s">
        <v>62</v>
      </c>
      <c r="E43" s="67" t="s">
        <v>596</v>
      </c>
      <c r="F43" s="114" t="s">
        <v>173</v>
      </c>
      <c r="G43" s="67" t="s">
        <v>69</v>
      </c>
      <c r="H43" s="67">
        <v>5.32</v>
      </c>
      <c r="I43" s="67"/>
      <c r="J43" s="157">
        <v>17697</v>
      </c>
      <c r="K43" s="157">
        <f t="shared" si="29"/>
        <v>94148.040000000008</v>
      </c>
      <c r="L43" s="157">
        <f t="shared" si="21"/>
        <v>0</v>
      </c>
      <c r="M43" s="164">
        <v>27</v>
      </c>
      <c r="N43" s="164"/>
      <c r="O43" s="157"/>
      <c r="P43" s="164">
        <f t="shared" si="22"/>
        <v>27</v>
      </c>
      <c r="Q43" s="165">
        <f t="shared" si="23"/>
        <v>1.5</v>
      </c>
      <c r="R43" s="165">
        <f t="shared" si="70"/>
        <v>0</v>
      </c>
      <c r="S43" s="165">
        <f t="shared" si="70"/>
        <v>0</v>
      </c>
      <c r="T43" s="165">
        <f t="shared" si="25"/>
        <v>1.5</v>
      </c>
      <c r="U43" s="157">
        <f t="shared" si="30"/>
        <v>141222.06</v>
      </c>
      <c r="V43" s="157">
        <f t="shared" si="26"/>
        <v>0</v>
      </c>
      <c r="W43" s="157">
        <f t="shared" si="27"/>
        <v>0</v>
      </c>
      <c r="X43" s="157">
        <f t="shared" si="31"/>
        <v>141222.06</v>
      </c>
      <c r="Y43" s="157"/>
      <c r="Z43" s="157"/>
      <c r="AA43" s="155"/>
      <c r="AB43" s="155"/>
      <c r="AC43" s="155">
        <f t="shared" si="68"/>
        <v>0</v>
      </c>
      <c r="AD43" s="160"/>
      <c r="AE43" s="159"/>
      <c r="AF43" s="155">
        <f t="shared" si="67"/>
        <v>0</v>
      </c>
      <c r="AG43" s="160"/>
      <c r="AH43" s="155"/>
      <c r="AI43" s="155">
        <f t="shared" si="69"/>
        <v>0</v>
      </c>
      <c r="AJ43" s="160">
        <f t="shared" si="32"/>
        <v>1.5</v>
      </c>
      <c r="AK43" s="157">
        <v>40</v>
      </c>
      <c r="AL43" s="155">
        <f t="shared" si="33"/>
        <v>10618.2</v>
      </c>
      <c r="AM43" s="155">
        <f t="shared" si="54"/>
        <v>10618.2</v>
      </c>
      <c r="AN43" s="155">
        <f t="shared" si="35"/>
        <v>141222.06</v>
      </c>
      <c r="AO43" s="155">
        <f t="shared" si="38"/>
        <v>151840.26</v>
      </c>
      <c r="AP43" s="155">
        <f t="shared" si="36"/>
        <v>14122.206</v>
      </c>
      <c r="AQ43" s="157">
        <f t="shared" si="37"/>
        <v>165962.46600000001</v>
      </c>
      <c r="AR43" s="193"/>
    </row>
    <row r="44" spans="1:44" ht="33" x14ac:dyDescent="0.25">
      <c r="A44" s="155">
        <v>29</v>
      </c>
      <c r="B44" s="158" t="s">
        <v>304</v>
      </c>
      <c r="C44" s="163" t="s">
        <v>680</v>
      </c>
      <c r="D44" s="67" t="s">
        <v>164</v>
      </c>
      <c r="E44" s="67" t="s">
        <v>679</v>
      </c>
      <c r="F44" s="114" t="s">
        <v>110</v>
      </c>
      <c r="G44" s="67" t="s">
        <v>133</v>
      </c>
      <c r="H44" s="67"/>
      <c r="I44" s="67">
        <v>3.32</v>
      </c>
      <c r="J44" s="157">
        <v>17697</v>
      </c>
      <c r="K44" s="157">
        <f t="shared" ref="K44" si="71">H44*J44</f>
        <v>0</v>
      </c>
      <c r="L44" s="157">
        <f t="shared" ref="L44" si="72">J44*I44</f>
        <v>58754.039999999994</v>
      </c>
      <c r="M44" s="164"/>
      <c r="N44" s="164">
        <v>18</v>
      </c>
      <c r="O44" s="157"/>
      <c r="P44" s="164">
        <f t="shared" ref="P44" si="73">M44+N44+O44</f>
        <v>18</v>
      </c>
      <c r="Q44" s="165">
        <f t="shared" ref="Q44" si="74">M44/18</f>
        <v>0</v>
      </c>
      <c r="R44" s="165">
        <f t="shared" ref="R44" si="75">N44/24</f>
        <v>0.75</v>
      </c>
      <c r="S44" s="165">
        <f t="shared" ref="S44" si="76">O44/24</f>
        <v>0</v>
      </c>
      <c r="T44" s="165">
        <f t="shared" ref="T44" si="77">Q44+R44+S44</f>
        <v>0.75</v>
      </c>
      <c r="U44" s="157">
        <f t="shared" ref="U44" si="78">K44/18*M44</f>
        <v>0</v>
      </c>
      <c r="V44" s="155">
        <f t="shared" si="26"/>
        <v>44065.529999999992</v>
      </c>
      <c r="W44" s="157">
        <f t="shared" ref="W44" si="79">L44/24*O44</f>
        <v>0</v>
      </c>
      <c r="X44" s="157">
        <f t="shared" si="31"/>
        <v>44065.529999999992</v>
      </c>
      <c r="Y44" s="157"/>
      <c r="Z44" s="157"/>
      <c r="AA44" s="155"/>
      <c r="AB44" s="155"/>
      <c r="AC44" s="155">
        <f t="shared" si="68"/>
        <v>0</v>
      </c>
      <c r="AD44" s="160"/>
      <c r="AE44" s="159"/>
      <c r="AF44" s="155">
        <f t="shared" si="67"/>
        <v>0</v>
      </c>
      <c r="AG44" s="160"/>
      <c r="AH44" s="155"/>
      <c r="AI44" s="155">
        <f t="shared" si="69"/>
        <v>0</v>
      </c>
      <c r="AJ44" s="160">
        <f t="shared" ref="AJ44" si="80">Q44+R44</f>
        <v>0.75</v>
      </c>
      <c r="AK44" s="157">
        <v>40</v>
      </c>
      <c r="AL44" s="155">
        <f t="shared" ref="AL44" si="81">17697*AK44*AJ44/100</f>
        <v>5309.1</v>
      </c>
      <c r="AM44" s="155">
        <f t="shared" si="54"/>
        <v>5309.1</v>
      </c>
      <c r="AN44" s="155">
        <f t="shared" si="35"/>
        <v>44065.529999999992</v>
      </c>
      <c r="AO44" s="155">
        <f t="shared" ref="AO44" si="82">AM44+AN44</f>
        <v>49374.62999999999</v>
      </c>
      <c r="AP44" s="155">
        <f t="shared" si="36"/>
        <v>4406.552999999999</v>
      </c>
      <c r="AQ44" s="157">
        <f t="shared" ref="AQ44" si="83">AO44+AP44</f>
        <v>53781.18299999999</v>
      </c>
      <c r="AR44" s="193"/>
    </row>
    <row r="45" spans="1:44" ht="49.5" x14ac:dyDescent="0.25">
      <c r="A45" s="155">
        <v>30</v>
      </c>
      <c r="B45" s="163" t="s">
        <v>175</v>
      </c>
      <c r="C45" s="163" t="s">
        <v>176</v>
      </c>
      <c r="D45" s="67" t="s">
        <v>62</v>
      </c>
      <c r="E45" s="67" t="s">
        <v>642</v>
      </c>
      <c r="F45" s="67" t="s">
        <v>643</v>
      </c>
      <c r="G45" s="67" t="s">
        <v>581</v>
      </c>
      <c r="H45" s="67">
        <v>4.74</v>
      </c>
      <c r="I45" s="67">
        <v>4.1399999999999997</v>
      </c>
      <c r="J45" s="157">
        <v>17697</v>
      </c>
      <c r="K45" s="157">
        <f t="shared" si="29"/>
        <v>83883.78</v>
      </c>
      <c r="L45" s="157">
        <f t="shared" si="21"/>
        <v>73265.579999999987</v>
      </c>
      <c r="M45" s="164">
        <v>6</v>
      </c>
      <c r="N45" s="164">
        <v>14</v>
      </c>
      <c r="O45" s="157"/>
      <c r="P45" s="164">
        <f t="shared" si="22"/>
        <v>20</v>
      </c>
      <c r="Q45" s="165">
        <f t="shared" si="23"/>
        <v>0.33333333333333331</v>
      </c>
      <c r="R45" s="165">
        <f t="shared" si="70"/>
        <v>0.58333333333333337</v>
      </c>
      <c r="S45" s="165">
        <f t="shared" si="70"/>
        <v>0</v>
      </c>
      <c r="T45" s="165">
        <f t="shared" si="25"/>
        <v>0.91666666666666674</v>
      </c>
      <c r="U45" s="157">
        <f t="shared" si="30"/>
        <v>27961.260000000002</v>
      </c>
      <c r="V45" s="157">
        <f t="shared" si="26"/>
        <v>42738.254999999997</v>
      </c>
      <c r="W45" s="157">
        <f t="shared" si="27"/>
        <v>0</v>
      </c>
      <c r="X45" s="157">
        <f t="shared" si="31"/>
        <v>70699.514999999999</v>
      </c>
      <c r="Y45" s="157"/>
      <c r="Z45" s="157"/>
      <c r="AA45" s="155"/>
      <c r="AB45" s="155"/>
      <c r="AC45" s="155">
        <f t="shared" si="68"/>
        <v>0</v>
      </c>
      <c r="AD45" s="160"/>
      <c r="AE45" s="159"/>
      <c r="AF45" s="155">
        <f t="shared" si="67"/>
        <v>0</v>
      </c>
      <c r="AG45" s="160"/>
      <c r="AH45" s="155"/>
      <c r="AI45" s="155">
        <f t="shared" si="69"/>
        <v>0</v>
      </c>
      <c r="AJ45" s="160">
        <f t="shared" si="32"/>
        <v>0.91666666666666674</v>
      </c>
      <c r="AK45" s="157">
        <v>40</v>
      </c>
      <c r="AL45" s="155">
        <f t="shared" si="33"/>
        <v>6488.9</v>
      </c>
      <c r="AM45" s="155">
        <f t="shared" si="54"/>
        <v>6488.9</v>
      </c>
      <c r="AN45" s="155">
        <f t="shared" si="35"/>
        <v>70699.514999999999</v>
      </c>
      <c r="AO45" s="155">
        <f t="shared" si="38"/>
        <v>77188.414999999994</v>
      </c>
      <c r="AP45" s="155">
        <f t="shared" si="36"/>
        <v>7069.9515000000001</v>
      </c>
      <c r="AQ45" s="157">
        <f t="shared" si="37"/>
        <v>84258.366499999989</v>
      </c>
      <c r="AR45" s="193"/>
    </row>
    <row r="46" spans="1:44" ht="33" x14ac:dyDescent="0.25">
      <c r="A46" s="155">
        <v>31</v>
      </c>
      <c r="B46" s="163" t="s">
        <v>179</v>
      </c>
      <c r="C46" s="163" t="s">
        <v>180</v>
      </c>
      <c r="D46" s="67" t="s">
        <v>62</v>
      </c>
      <c r="E46" s="67" t="s">
        <v>671</v>
      </c>
      <c r="F46" s="67" t="s">
        <v>644</v>
      </c>
      <c r="G46" s="67" t="s">
        <v>568</v>
      </c>
      <c r="H46" s="67">
        <v>4.72</v>
      </c>
      <c r="I46" s="67">
        <v>4.62</v>
      </c>
      <c r="J46" s="157">
        <v>17697</v>
      </c>
      <c r="K46" s="157">
        <f t="shared" si="29"/>
        <v>83529.84</v>
      </c>
      <c r="L46" s="157">
        <f t="shared" si="21"/>
        <v>81760.14</v>
      </c>
      <c r="M46" s="164">
        <v>9.5</v>
      </c>
      <c r="N46" s="164"/>
      <c r="O46" s="157"/>
      <c r="P46" s="164">
        <f t="shared" si="22"/>
        <v>9.5</v>
      </c>
      <c r="Q46" s="165">
        <f t="shared" si="23"/>
        <v>0.52777777777777779</v>
      </c>
      <c r="R46" s="165">
        <f t="shared" si="70"/>
        <v>0</v>
      </c>
      <c r="S46" s="165">
        <f t="shared" si="70"/>
        <v>0</v>
      </c>
      <c r="T46" s="165">
        <f t="shared" si="25"/>
        <v>0.52777777777777779</v>
      </c>
      <c r="U46" s="157">
        <f t="shared" si="30"/>
        <v>44085.193333333329</v>
      </c>
      <c r="V46" s="157">
        <f t="shared" si="26"/>
        <v>0</v>
      </c>
      <c r="W46" s="157">
        <f t="shared" si="27"/>
        <v>0</v>
      </c>
      <c r="X46" s="157">
        <f t="shared" si="31"/>
        <v>44085.193333333329</v>
      </c>
      <c r="Y46" s="157"/>
      <c r="Z46" s="157"/>
      <c r="AA46" s="155"/>
      <c r="AB46" s="155"/>
      <c r="AC46" s="155">
        <f t="shared" si="68"/>
        <v>0</v>
      </c>
      <c r="AD46" s="160"/>
      <c r="AE46" s="159"/>
      <c r="AF46" s="155">
        <f t="shared" si="67"/>
        <v>0</v>
      </c>
      <c r="AG46" s="160"/>
      <c r="AH46" s="155"/>
      <c r="AI46" s="155">
        <f t="shared" si="69"/>
        <v>0</v>
      </c>
      <c r="AJ46" s="160">
        <f t="shared" ref="AJ46:AJ73" si="84">Q46+R46</f>
        <v>0.52777777777777779</v>
      </c>
      <c r="AK46" s="157">
        <v>40</v>
      </c>
      <c r="AL46" s="155">
        <f t="shared" si="33"/>
        <v>3736.0333333333333</v>
      </c>
      <c r="AM46" s="155">
        <f t="shared" si="54"/>
        <v>3736.0333333333333</v>
      </c>
      <c r="AN46" s="155">
        <f t="shared" si="35"/>
        <v>44085.193333333329</v>
      </c>
      <c r="AO46" s="155">
        <f t="shared" si="38"/>
        <v>47821.226666666662</v>
      </c>
      <c r="AP46" s="155">
        <f t="shared" si="36"/>
        <v>4408.5193333333327</v>
      </c>
      <c r="AQ46" s="157">
        <f t="shared" si="37"/>
        <v>52229.745999999992</v>
      </c>
      <c r="AR46" s="193"/>
    </row>
    <row r="47" spans="1:44" ht="33" x14ac:dyDescent="0.25">
      <c r="A47" s="155">
        <v>32</v>
      </c>
      <c r="B47" s="163" t="s">
        <v>184</v>
      </c>
      <c r="C47" s="163" t="s">
        <v>185</v>
      </c>
      <c r="D47" s="67" t="s">
        <v>62</v>
      </c>
      <c r="E47" s="67" t="s">
        <v>597</v>
      </c>
      <c r="F47" s="67" t="s">
        <v>68</v>
      </c>
      <c r="G47" s="67" t="s">
        <v>69</v>
      </c>
      <c r="H47" s="67">
        <v>5.41</v>
      </c>
      <c r="I47" s="67"/>
      <c r="J47" s="157">
        <v>17697</v>
      </c>
      <c r="K47" s="157">
        <f t="shared" si="29"/>
        <v>95740.77</v>
      </c>
      <c r="L47" s="157">
        <f t="shared" si="21"/>
        <v>0</v>
      </c>
      <c r="M47" s="164">
        <v>12</v>
      </c>
      <c r="N47" s="164"/>
      <c r="O47" s="157"/>
      <c r="P47" s="164">
        <f t="shared" si="22"/>
        <v>12</v>
      </c>
      <c r="Q47" s="165">
        <f t="shared" si="23"/>
        <v>0.66666666666666663</v>
      </c>
      <c r="R47" s="165">
        <f t="shared" si="70"/>
        <v>0</v>
      </c>
      <c r="S47" s="165">
        <f t="shared" si="70"/>
        <v>0</v>
      </c>
      <c r="T47" s="165">
        <f t="shared" si="25"/>
        <v>0.66666666666666663</v>
      </c>
      <c r="U47" s="157">
        <f t="shared" si="30"/>
        <v>63827.180000000008</v>
      </c>
      <c r="V47" s="157">
        <f t="shared" si="26"/>
        <v>0</v>
      </c>
      <c r="W47" s="157">
        <f t="shared" si="27"/>
        <v>0</v>
      </c>
      <c r="X47" s="157">
        <f>U47+V47+W47</f>
        <v>63827.180000000008</v>
      </c>
      <c r="Y47" s="157"/>
      <c r="Z47" s="155">
        <f>X47*0.3</f>
        <v>19148.154000000002</v>
      </c>
      <c r="AA47" s="155">
        <v>8</v>
      </c>
      <c r="AB47" s="155">
        <v>40</v>
      </c>
      <c r="AC47" s="155">
        <f t="shared" si="68"/>
        <v>3146.1333333333332</v>
      </c>
      <c r="AD47" s="155">
        <v>4</v>
      </c>
      <c r="AE47" s="159">
        <v>20</v>
      </c>
      <c r="AF47" s="155">
        <f t="shared" si="67"/>
        <v>786.5333333333333</v>
      </c>
      <c r="AG47" s="160"/>
      <c r="AH47" s="155">
        <v>0</v>
      </c>
      <c r="AI47" s="155">
        <f t="shared" si="69"/>
        <v>0</v>
      </c>
      <c r="AJ47" s="160">
        <f t="shared" si="84"/>
        <v>0.66666666666666663</v>
      </c>
      <c r="AK47" s="157"/>
      <c r="AL47" s="155">
        <f t="shared" si="33"/>
        <v>0</v>
      </c>
      <c r="AM47" s="155">
        <f t="shared" si="54"/>
        <v>23080.82066666667</v>
      </c>
      <c r="AN47" s="155">
        <f t="shared" si="35"/>
        <v>63827.180000000008</v>
      </c>
      <c r="AO47" s="155">
        <f>AM47+AN47</f>
        <v>86908.000666666674</v>
      </c>
      <c r="AP47" s="155">
        <f>AN47*10%</f>
        <v>6382.7180000000008</v>
      </c>
      <c r="AQ47" s="157">
        <f>AO47+AP47</f>
        <v>93290.718666666682</v>
      </c>
      <c r="AR47" s="193"/>
    </row>
    <row r="48" spans="1:44" ht="49.5" x14ac:dyDescent="0.25">
      <c r="A48" s="155">
        <v>33</v>
      </c>
      <c r="B48" s="158" t="s">
        <v>187</v>
      </c>
      <c r="C48" s="158" t="s">
        <v>188</v>
      </c>
      <c r="D48" s="114" t="s">
        <v>62</v>
      </c>
      <c r="E48" s="114" t="s">
        <v>672</v>
      </c>
      <c r="F48" s="67" t="s">
        <v>543</v>
      </c>
      <c r="G48" s="67" t="s">
        <v>581</v>
      </c>
      <c r="H48" s="67">
        <v>4.66</v>
      </c>
      <c r="I48" s="67">
        <v>4.07</v>
      </c>
      <c r="J48" s="157">
        <v>17697</v>
      </c>
      <c r="K48" s="157">
        <f t="shared" si="29"/>
        <v>82468.02</v>
      </c>
      <c r="L48" s="157">
        <f t="shared" si="21"/>
        <v>72026.790000000008</v>
      </c>
      <c r="M48" s="164">
        <v>10.5</v>
      </c>
      <c r="N48" s="164"/>
      <c r="O48" s="157"/>
      <c r="P48" s="164">
        <f t="shared" si="22"/>
        <v>10.5</v>
      </c>
      <c r="Q48" s="165">
        <f t="shared" si="23"/>
        <v>0.58333333333333337</v>
      </c>
      <c r="R48" s="165">
        <f t="shared" si="70"/>
        <v>0</v>
      </c>
      <c r="S48" s="165">
        <f t="shared" si="70"/>
        <v>0</v>
      </c>
      <c r="T48" s="165">
        <f t="shared" si="25"/>
        <v>0.58333333333333337</v>
      </c>
      <c r="U48" s="157">
        <f t="shared" si="30"/>
        <v>48106.345000000008</v>
      </c>
      <c r="V48" s="157">
        <f t="shared" si="26"/>
        <v>0</v>
      </c>
      <c r="W48" s="157">
        <f t="shared" si="27"/>
        <v>0</v>
      </c>
      <c r="X48" s="157">
        <f t="shared" si="31"/>
        <v>48106.345000000008</v>
      </c>
      <c r="Y48" s="157"/>
      <c r="Z48" s="157"/>
      <c r="AA48" s="155"/>
      <c r="AB48" s="155"/>
      <c r="AC48" s="155">
        <f t="shared" si="68"/>
        <v>0</v>
      </c>
      <c r="AD48" s="160"/>
      <c r="AE48" s="159"/>
      <c r="AF48" s="155">
        <f t="shared" si="67"/>
        <v>0</v>
      </c>
      <c r="AG48" s="160"/>
      <c r="AH48" s="155"/>
      <c r="AI48" s="155">
        <f t="shared" si="69"/>
        <v>0</v>
      </c>
      <c r="AJ48" s="160">
        <f t="shared" si="84"/>
        <v>0.58333333333333337</v>
      </c>
      <c r="AK48" s="157">
        <v>40</v>
      </c>
      <c r="AL48" s="155">
        <f t="shared" si="33"/>
        <v>4129.3</v>
      </c>
      <c r="AM48" s="155">
        <f t="shared" si="54"/>
        <v>4129.3</v>
      </c>
      <c r="AN48" s="155">
        <f t="shared" ref="AN48:AN79" si="85">X48</f>
        <v>48106.345000000008</v>
      </c>
      <c r="AO48" s="155">
        <f t="shared" si="38"/>
        <v>52235.645000000011</v>
      </c>
      <c r="AP48" s="155">
        <f t="shared" si="36"/>
        <v>4810.634500000001</v>
      </c>
      <c r="AQ48" s="157">
        <f t="shared" si="37"/>
        <v>57046.279500000011</v>
      </c>
      <c r="AR48" s="193"/>
    </row>
    <row r="49" spans="1:44" ht="33" x14ac:dyDescent="0.25">
      <c r="A49" s="155">
        <v>34</v>
      </c>
      <c r="B49" s="163" t="s">
        <v>197</v>
      </c>
      <c r="C49" s="163" t="s">
        <v>198</v>
      </c>
      <c r="D49" s="67" t="s">
        <v>62</v>
      </c>
      <c r="E49" s="67" t="s">
        <v>605</v>
      </c>
      <c r="F49" s="67" t="s">
        <v>146</v>
      </c>
      <c r="G49" s="67" t="s">
        <v>64</v>
      </c>
      <c r="H49" s="67">
        <v>5.12</v>
      </c>
      <c r="I49" s="67"/>
      <c r="J49" s="157">
        <v>17697</v>
      </c>
      <c r="K49" s="157">
        <f t="shared" si="29"/>
        <v>90608.639999999999</v>
      </c>
      <c r="L49" s="157">
        <f t="shared" si="21"/>
        <v>0</v>
      </c>
      <c r="M49" s="159">
        <v>16</v>
      </c>
      <c r="N49" s="159"/>
      <c r="O49" s="157"/>
      <c r="P49" s="164">
        <f t="shared" si="22"/>
        <v>16</v>
      </c>
      <c r="Q49" s="165">
        <f t="shared" si="23"/>
        <v>0.88888888888888884</v>
      </c>
      <c r="R49" s="165">
        <f t="shared" si="70"/>
        <v>0</v>
      </c>
      <c r="S49" s="165">
        <f t="shared" si="70"/>
        <v>0</v>
      </c>
      <c r="T49" s="165">
        <f t="shared" si="25"/>
        <v>0.88888888888888884</v>
      </c>
      <c r="U49" s="157">
        <f t="shared" si="30"/>
        <v>80541.013333333336</v>
      </c>
      <c r="V49" s="157">
        <f t="shared" si="26"/>
        <v>0</v>
      </c>
      <c r="W49" s="157">
        <f t="shared" si="27"/>
        <v>0</v>
      </c>
      <c r="X49" s="157">
        <f t="shared" si="31"/>
        <v>80541.013333333336</v>
      </c>
      <c r="Y49" s="157"/>
      <c r="Z49" s="157"/>
      <c r="AA49" s="155"/>
      <c r="AB49" s="155"/>
      <c r="AC49" s="155">
        <f t="shared" si="68"/>
        <v>0</v>
      </c>
      <c r="AD49" s="160"/>
      <c r="AE49" s="159"/>
      <c r="AF49" s="155">
        <f t="shared" si="67"/>
        <v>0</v>
      </c>
      <c r="AG49" s="160"/>
      <c r="AH49" s="155"/>
      <c r="AI49" s="155">
        <f t="shared" si="69"/>
        <v>0</v>
      </c>
      <c r="AJ49" s="160">
        <f t="shared" si="84"/>
        <v>0.88888888888888884</v>
      </c>
      <c r="AK49" s="157">
        <v>40</v>
      </c>
      <c r="AL49" s="155">
        <f t="shared" si="33"/>
        <v>6292.2666666666664</v>
      </c>
      <c r="AM49" s="155">
        <f t="shared" si="54"/>
        <v>6292.2666666666664</v>
      </c>
      <c r="AN49" s="155">
        <f t="shared" si="85"/>
        <v>80541.013333333336</v>
      </c>
      <c r="AO49" s="155">
        <f t="shared" si="38"/>
        <v>86833.279999999999</v>
      </c>
      <c r="AP49" s="155">
        <f t="shared" si="36"/>
        <v>8054.101333333334</v>
      </c>
      <c r="AQ49" s="157">
        <f t="shared" si="37"/>
        <v>94887.381333333338</v>
      </c>
      <c r="AR49" s="193"/>
    </row>
    <row r="50" spans="1:44" ht="66" x14ac:dyDescent="0.25">
      <c r="A50" s="155">
        <v>35</v>
      </c>
      <c r="B50" s="163" t="s">
        <v>200</v>
      </c>
      <c r="C50" s="163" t="s">
        <v>201</v>
      </c>
      <c r="D50" s="67" t="s">
        <v>62</v>
      </c>
      <c r="E50" s="67" t="s">
        <v>598</v>
      </c>
      <c r="F50" s="67" t="s">
        <v>146</v>
      </c>
      <c r="G50" s="67" t="s">
        <v>64</v>
      </c>
      <c r="H50" s="67">
        <v>5.2</v>
      </c>
      <c r="I50" s="67"/>
      <c r="J50" s="157">
        <v>17697</v>
      </c>
      <c r="K50" s="157">
        <f t="shared" si="29"/>
        <v>92024.400000000009</v>
      </c>
      <c r="L50" s="157">
        <f t="shared" si="21"/>
        <v>0</v>
      </c>
      <c r="M50" s="164">
        <v>4</v>
      </c>
      <c r="N50" s="164"/>
      <c r="O50" s="157"/>
      <c r="P50" s="164">
        <f t="shared" si="22"/>
        <v>4</v>
      </c>
      <c r="Q50" s="165">
        <f t="shared" si="23"/>
        <v>0.22222222222222221</v>
      </c>
      <c r="R50" s="165">
        <f t="shared" si="70"/>
        <v>0</v>
      </c>
      <c r="S50" s="165">
        <f t="shared" si="70"/>
        <v>0</v>
      </c>
      <c r="T50" s="165">
        <f t="shared" si="25"/>
        <v>0.22222222222222221</v>
      </c>
      <c r="U50" s="157">
        <f t="shared" si="30"/>
        <v>20449.866666666669</v>
      </c>
      <c r="V50" s="157">
        <f t="shared" si="26"/>
        <v>0</v>
      </c>
      <c r="W50" s="157">
        <f t="shared" si="27"/>
        <v>0</v>
      </c>
      <c r="X50" s="157">
        <f t="shared" si="31"/>
        <v>20449.866666666669</v>
      </c>
      <c r="Y50" s="157">
        <v>27780</v>
      </c>
      <c r="Z50" s="157"/>
      <c r="AA50" s="155"/>
      <c r="AB50" s="155"/>
      <c r="AC50" s="155">
        <f t="shared" si="68"/>
        <v>0</v>
      </c>
      <c r="AD50" s="160"/>
      <c r="AE50" s="159"/>
      <c r="AF50" s="155">
        <f t="shared" si="67"/>
        <v>0</v>
      </c>
      <c r="AG50" s="160"/>
      <c r="AH50" s="155"/>
      <c r="AI50" s="155">
        <f t="shared" si="69"/>
        <v>0</v>
      </c>
      <c r="AJ50" s="160">
        <f t="shared" si="84"/>
        <v>0.22222222222222221</v>
      </c>
      <c r="AK50" s="157">
        <v>40</v>
      </c>
      <c r="AL50" s="155">
        <f t="shared" si="33"/>
        <v>1573.0666666666666</v>
      </c>
      <c r="AM50" s="155">
        <f>AL50+AI50+AF50+AC50+Z50+Y50</f>
        <v>29353.066666666666</v>
      </c>
      <c r="AN50" s="155">
        <f t="shared" si="85"/>
        <v>20449.866666666669</v>
      </c>
      <c r="AO50" s="155">
        <f>AM50+AN50</f>
        <v>49802.933333333334</v>
      </c>
      <c r="AP50" s="155">
        <f>AN50*10%</f>
        <v>2044.9866666666669</v>
      </c>
      <c r="AQ50" s="157">
        <f t="shared" si="37"/>
        <v>51847.92</v>
      </c>
      <c r="AR50" s="193"/>
    </row>
    <row r="51" spans="1:44" ht="16.5" x14ac:dyDescent="0.25">
      <c r="A51" s="155">
        <f t="shared" si="28"/>
        <v>36</v>
      </c>
      <c r="B51" s="163" t="s">
        <v>74</v>
      </c>
      <c r="C51" s="163" t="s">
        <v>203</v>
      </c>
      <c r="D51" s="67" t="s">
        <v>204</v>
      </c>
      <c r="E51" s="67" t="s">
        <v>477</v>
      </c>
      <c r="F51" s="67" t="s">
        <v>100</v>
      </c>
      <c r="G51" s="67" t="s">
        <v>77</v>
      </c>
      <c r="H51" s="67">
        <v>4.9000000000000004</v>
      </c>
      <c r="I51" s="67"/>
      <c r="J51" s="157">
        <v>17697</v>
      </c>
      <c r="K51" s="157">
        <f t="shared" si="29"/>
        <v>86715.3</v>
      </c>
      <c r="L51" s="157"/>
      <c r="M51" s="164">
        <v>9</v>
      </c>
      <c r="N51" s="164"/>
      <c r="O51" s="157"/>
      <c r="P51" s="164">
        <f t="shared" si="22"/>
        <v>9</v>
      </c>
      <c r="Q51" s="165">
        <f t="shared" si="23"/>
        <v>0.5</v>
      </c>
      <c r="R51" s="165">
        <f t="shared" si="70"/>
        <v>0</v>
      </c>
      <c r="S51" s="165">
        <f t="shared" si="70"/>
        <v>0</v>
      </c>
      <c r="T51" s="165">
        <f t="shared" si="25"/>
        <v>0.5</v>
      </c>
      <c r="U51" s="157">
        <f t="shared" si="30"/>
        <v>43357.649999999994</v>
      </c>
      <c r="V51" s="157">
        <f t="shared" si="26"/>
        <v>0</v>
      </c>
      <c r="W51" s="157">
        <f t="shared" si="27"/>
        <v>0</v>
      </c>
      <c r="X51" s="157">
        <f t="shared" si="31"/>
        <v>43357.649999999994</v>
      </c>
      <c r="Y51" s="157"/>
      <c r="Z51" s="157"/>
      <c r="AA51" s="155"/>
      <c r="AB51" s="155"/>
      <c r="AC51" s="155">
        <f t="shared" si="68"/>
        <v>0</v>
      </c>
      <c r="AD51" s="160"/>
      <c r="AE51" s="159"/>
      <c r="AF51" s="155">
        <f t="shared" si="67"/>
        <v>0</v>
      </c>
      <c r="AG51" s="160"/>
      <c r="AH51" s="155"/>
      <c r="AI51" s="155">
        <f t="shared" si="69"/>
        <v>0</v>
      </c>
      <c r="AJ51" s="160">
        <f t="shared" si="84"/>
        <v>0.5</v>
      </c>
      <c r="AK51" s="157">
        <v>40</v>
      </c>
      <c r="AL51" s="155">
        <f t="shared" si="33"/>
        <v>3539.4</v>
      </c>
      <c r="AM51" s="155">
        <f t="shared" si="54"/>
        <v>3539.4</v>
      </c>
      <c r="AN51" s="155">
        <f t="shared" si="85"/>
        <v>43357.649999999994</v>
      </c>
      <c r="AO51" s="155">
        <f t="shared" si="38"/>
        <v>46897.049999999996</v>
      </c>
      <c r="AP51" s="155"/>
      <c r="AQ51" s="157">
        <f t="shared" si="37"/>
        <v>46897.049999999996</v>
      </c>
      <c r="AR51" s="193"/>
    </row>
    <row r="52" spans="1:44" ht="49.5" x14ac:dyDescent="0.25">
      <c r="A52" s="155">
        <v>37</v>
      </c>
      <c r="B52" s="163" t="s">
        <v>206</v>
      </c>
      <c r="C52" s="163" t="s">
        <v>207</v>
      </c>
      <c r="D52" s="67" t="s">
        <v>62</v>
      </c>
      <c r="E52" s="67" t="s">
        <v>645</v>
      </c>
      <c r="F52" s="67" t="s">
        <v>646</v>
      </c>
      <c r="G52" s="67" t="s">
        <v>567</v>
      </c>
      <c r="H52" s="67">
        <v>4.2300000000000004</v>
      </c>
      <c r="I52" s="67">
        <v>4.42</v>
      </c>
      <c r="J52" s="157">
        <v>17697</v>
      </c>
      <c r="K52" s="157">
        <f t="shared" si="29"/>
        <v>74858.310000000012</v>
      </c>
      <c r="L52" s="157">
        <f t="shared" si="21"/>
        <v>78220.740000000005</v>
      </c>
      <c r="M52" s="164">
        <v>24</v>
      </c>
      <c r="N52" s="164"/>
      <c r="O52" s="157"/>
      <c r="P52" s="164">
        <f t="shared" si="22"/>
        <v>24</v>
      </c>
      <c r="Q52" s="165">
        <f t="shared" si="23"/>
        <v>1.3333333333333333</v>
      </c>
      <c r="R52" s="165">
        <f t="shared" si="70"/>
        <v>0</v>
      </c>
      <c r="S52" s="165">
        <f t="shared" si="70"/>
        <v>0</v>
      </c>
      <c r="T52" s="165">
        <f t="shared" si="25"/>
        <v>1.3333333333333333</v>
      </c>
      <c r="U52" s="157">
        <f t="shared" si="30"/>
        <v>99811.080000000016</v>
      </c>
      <c r="V52" s="157">
        <f t="shared" si="26"/>
        <v>0</v>
      </c>
      <c r="W52" s="157">
        <f t="shared" si="27"/>
        <v>0</v>
      </c>
      <c r="X52" s="157">
        <f t="shared" si="31"/>
        <v>99811.080000000016</v>
      </c>
      <c r="Y52" s="157"/>
      <c r="Z52" s="157"/>
      <c r="AA52" s="155"/>
      <c r="AB52" s="155"/>
      <c r="AC52" s="155">
        <f t="shared" si="68"/>
        <v>0</v>
      </c>
      <c r="AD52" s="160"/>
      <c r="AE52" s="159"/>
      <c r="AF52" s="155">
        <f t="shared" si="67"/>
        <v>0</v>
      </c>
      <c r="AG52" s="160"/>
      <c r="AH52" s="155"/>
      <c r="AI52" s="155">
        <f t="shared" si="69"/>
        <v>0</v>
      </c>
      <c r="AJ52" s="160">
        <f t="shared" si="84"/>
        <v>1.3333333333333333</v>
      </c>
      <c r="AK52" s="157">
        <v>40</v>
      </c>
      <c r="AL52" s="155">
        <f t="shared" si="33"/>
        <v>9438.4</v>
      </c>
      <c r="AM52" s="155">
        <f t="shared" si="54"/>
        <v>9438.4</v>
      </c>
      <c r="AN52" s="155">
        <f t="shared" si="85"/>
        <v>99811.080000000016</v>
      </c>
      <c r="AO52" s="155">
        <f t="shared" si="38"/>
        <v>109249.48000000001</v>
      </c>
      <c r="AP52" s="155">
        <f t="shared" si="36"/>
        <v>9981.108000000002</v>
      </c>
      <c r="AQ52" s="157">
        <f t="shared" si="37"/>
        <v>119230.58800000002</v>
      </c>
      <c r="AR52" s="193"/>
    </row>
    <row r="53" spans="1:44" ht="33" x14ac:dyDescent="0.25">
      <c r="A53" s="155">
        <f t="shared" si="28"/>
        <v>38</v>
      </c>
      <c r="B53" s="163" t="s">
        <v>155</v>
      </c>
      <c r="C53" s="163" t="s">
        <v>210</v>
      </c>
      <c r="D53" s="67" t="s">
        <v>62</v>
      </c>
      <c r="E53" s="67" t="s">
        <v>599</v>
      </c>
      <c r="F53" s="67" t="s">
        <v>157</v>
      </c>
      <c r="G53" s="67" t="s">
        <v>69</v>
      </c>
      <c r="H53" s="67">
        <v>5.41</v>
      </c>
      <c r="I53" s="67"/>
      <c r="J53" s="157">
        <v>17697</v>
      </c>
      <c r="K53" s="157">
        <f t="shared" si="29"/>
        <v>95740.77</v>
      </c>
      <c r="L53" s="157">
        <f t="shared" si="21"/>
        <v>0</v>
      </c>
      <c r="M53" s="164">
        <v>3</v>
      </c>
      <c r="N53" s="164"/>
      <c r="O53" s="157"/>
      <c r="P53" s="164">
        <f t="shared" si="22"/>
        <v>3</v>
      </c>
      <c r="Q53" s="165">
        <f t="shared" si="23"/>
        <v>0.16666666666666666</v>
      </c>
      <c r="R53" s="165">
        <f t="shared" si="70"/>
        <v>0</v>
      </c>
      <c r="S53" s="165">
        <f t="shared" si="70"/>
        <v>0</v>
      </c>
      <c r="T53" s="165">
        <f t="shared" si="25"/>
        <v>0.16666666666666666</v>
      </c>
      <c r="U53" s="157">
        <f t="shared" si="30"/>
        <v>15956.795000000002</v>
      </c>
      <c r="V53" s="157">
        <f t="shared" si="26"/>
        <v>0</v>
      </c>
      <c r="W53" s="157">
        <f t="shared" si="27"/>
        <v>0</v>
      </c>
      <c r="X53" s="157">
        <f t="shared" si="31"/>
        <v>15956.795000000002</v>
      </c>
      <c r="Y53" s="157"/>
      <c r="Z53" s="157"/>
      <c r="AA53" s="155"/>
      <c r="AB53" s="155"/>
      <c r="AC53" s="155">
        <f t="shared" si="68"/>
        <v>0</v>
      </c>
      <c r="AD53" s="160"/>
      <c r="AE53" s="159"/>
      <c r="AF53" s="155">
        <f t="shared" si="67"/>
        <v>0</v>
      </c>
      <c r="AG53" s="160"/>
      <c r="AH53" s="155"/>
      <c r="AI53" s="155">
        <f t="shared" si="69"/>
        <v>0</v>
      </c>
      <c r="AJ53" s="160">
        <f t="shared" si="84"/>
        <v>0.16666666666666666</v>
      </c>
      <c r="AK53" s="157">
        <v>40</v>
      </c>
      <c r="AL53" s="155">
        <f t="shared" si="33"/>
        <v>1179.8</v>
      </c>
      <c r="AM53" s="155">
        <f t="shared" si="54"/>
        <v>1179.8</v>
      </c>
      <c r="AN53" s="155">
        <f t="shared" si="85"/>
        <v>15956.795000000002</v>
      </c>
      <c r="AO53" s="155">
        <f t="shared" si="38"/>
        <v>17136.595000000001</v>
      </c>
      <c r="AP53" s="155">
        <f t="shared" si="36"/>
        <v>1595.6795000000002</v>
      </c>
      <c r="AQ53" s="157">
        <f t="shared" si="37"/>
        <v>18732.2745</v>
      </c>
      <c r="AR53" s="193"/>
    </row>
    <row r="54" spans="1:44" ht="66" x14ac:dyDescent="0.25">
      <c r="A54" s="167">
        <v>39</v>
      </c>
      <c r="B54" s="163" t="s">
        <v>212</v>
      </c>
      <c r="C54" s="163" t="s">
        <v>213</v>
      </c>
      <c r="D54" s="67" t="s">
        <v>62</v>
      </c>
      <c r="E54" s="67" t="s">
        <v>600</v>
      </c>
      <c r="F54" s="67" t="s">
        <v>639</v>
      </c>
      <c r="G54" s="67" t="s">
        <v>525</v>
      </c>
      <c r="H54" s="67">
        <v>4.79</v>
      </c>
      <c r="I54" s="67">
        <v>3.85</v>
      </c>
      <c r="J54" s="157">
        <v>17697</v>
      </c>
      <c r="K54" s="157">
        <f t="shared" si="29"/>
        <v>84768.63</v>
      </c>
      <c r="L54" s="157">
        <f t="shared" si="21"/>
        <v>68133.45</v>
      </c>
      <c r="M54" s="164">
        <v>6</v>
      </c>
      <c r="N54" s="164"/>
      <c r="O54" s="157"/>
      <c r="P54" s="164">
        <f t="shared" si="22"/>
        <v>6</v>
      </c>
      <c r="Q54" s="165">
        <f t="shared" si="23"/>
        <v>0.33333333333333331</v>
      </c>
      <c r="R54" s="165">
        <f t="shared" si="70"/>
        <v>0</v>
      </c>
      <c r="S54" s="165">
        <f t="shared" si="70"/>
        <v>0</v>
      </c>
      <c r="T54" s="165">
        <f t="shared" si="25"/>
        <v>0.33333333333333331</v>
      </c>
      <c r="U54" s="157">
        <f t="shared" si="30"/>
        <v>28256.210000000003</v>
      </c>
      <c r="V54" s="157">
        <f t="shared" si="26"/>
        <v>0</v>
      </c>
      <c r="W54" s="157">
        <f t="shared" si="27"/>
        <v>0</v>
      </c>
      <c r="X54" s="157">
        <f t="shared" si="31"/>
        <v>28256.210000000003</v>
      </c>
      <c r="Y54" s="157"/>
      <c r="Z54" s="157"/>
      <c r="AA54" s="155"/>
      <c r="AB54" s="155"/>
      <c r="AC54" s="155">
        <f t="shared" si="68"/>
        <v>0</v>
      </c>
      <c r="AD54" s="160"/>
      <c r="AE54" s="159"/>
      <c r="AF54" s="155">
        <f t="shared" si="67"/>
        <v>0</v>
      </c>
      <c r="AG54" s="160"/>
      <c r="AH54" s="155"/>
      <c r="AI54" s="155">
        <f t="shared" si="69"/>
        <v>0</v>
      </c>
      <c r="AJ54" s="160">
        <f t="shared" si="84"/>
        <v>0.33333333333333331</v>
      </c>
      <c r="AK54" s="157">
        <v>40</v>
      </c>
      <c r="AL54" s="155">
        <f t="shared" si="33"/>
        <v>2359.6</v>
      </c>
      <c r="AM54" s="155">
        <f t="shared" si="54"/>
        <v>2359.6</v>
      </c>
      <c r="AN54" s="155">
        <f t="shared" si="85"/>
        <v>28256.210000000003</v>
      </c>
      <c r="AO54" s="155">
        <f t="shared" si="38"/>
        <v>30615.81</v>
      </c>
      <c r="AP54" s="155">
        <f t="shared" si="36"/>
        <v>2825.6210000000005</v>
      </c>
      <c r="AQ54" s="157">
        <f t="shared" si="37"/>
        <v>33441.431000000004</v>
      </c>
      <c r="AR54" s="193"/>
    </row>
    <row r="55" spans="1:44" ht="49.5" x14ac:dyDescent="0.25">
      <c r="A55" s="157">
        <f t="shared" si="28"/>
        <v>40</v>
      </c>
      <c r="B55" s="163" t="s">
        <v>215</v>
      </c>
      <c r="C55" s="163" t="s">
        <v>216</v>
      </c>
      <c r="D55" s="67" t="s">
        <v>62</v>
      </c>
      <c r="E55" s="114" t="s">
        <v>647</v>
      </c>
      <c r="F55" s="67" t="s">
        <v>110</v>
      </c>
      <c r="G55" s="67" t="s">
        <v>92</v>
      </c>
      <c r="H55" s="67">
        <v>4.1399999999999997</v>
      </c>
      <c r="I55" s="67"/>
      <c r="J55" s="157">
        <v>17697</v>
      </c>
      <c r="K55" s="157">
        <f t="shared" si="29"/>
        <v>73265.579999999987</v>
      </c>
      <c r="L55" s="157">
        <f t="shared" si="21"/>
        <v>0</v>
      </c>
      <c r="M55" s="159">
        <v>13</v>
      </c>
      <c r="N55" s="164"/>
      <c r="O55" s="157"/>
      <c r="P55" s="164">
        <f t="shared" si="22"/>
        <v>13</v>
      </c>
      <c r="Q55" s="165">
        <f t="shared" si="23"/>
        <v>0.72222222222222221</v>
      </c>
      <c r="R55" s="165">
        <f t="shared" si="70"/>
        <v>0</v>
      </c>
      <c r="S55" s="165">
        <f t="shared" si="70"/>
        <v>0</v>
      </c>
      <c r="T55" s="165">
        <f t="shared" si="25"/>
        <v>0.72222222222222221</v>
      </c>
      <c r="U55" s="157">
        <f t="shared" si="30"/>
        <v>52914.029999999992</v>
      </c>
      <c r="V55" s="157">
        <f t="shared" si="26"/>
        <v>0</v>
      </c>
      <c r="W55" s="157">
        <f t="shared" si="27"/>
        <v>0</v>
      </c>
      <c r="X55" s="157">
        <f t="shared" si="31"/>
        <v>52914.029999999992</v>
      </c>
      <c r="Y55" s="157"/>
      <c r="Z55" s="155">
        <f>X55*0.3</f>
        <v>15874.208999999997</v>
      </c>
      <c r="AA55" s="155">
        <v>6</v>
      </c>
      <c r="AB55" s="155">
        <v>40</v>
      </c>
      <c r="AC55" s="155">
        <f t="shared" si="68"/>
        <v>2359.6</v>
      </c>
      <c r="AD55" s="160"/>
      <c r="AE55" s="159"/>
      <c r="AF55" s="155">
        <f t="shared" si="67"/>
        <v>0</v>
      </c>
      <c r="AG55" s="160">
        <v>1</v>
      </c>
      <c r="AH55" s="155">
        <v>60</v>
      </c>
      <c r="AI55" s="155">
        <f t="shared" si="69"/>
        <v>10618.199999999999</v>
      </c>
      <c r="AJ55" s="160">
        <f t="shared" si="84"/>
        <v>0.72222222222222221</v>
      </c>
      <c r="AK55" s="157"/>
      <c r="AL55" s="155">
        <f t="shared" si="33"/>
        <v>0</v>
      </c>
      <c r="AM55" s="155">
        <f t="shared" si="54"/>
        <v>28852.008999999998</v>
      </c>
      <c r="AN55" s="155">
        <f t="shared" si="85"/>
        <v>52914.029999999992</v>
      </c>
      <c r="AO55" s="155">
        <f t="shared" si="38"/>
        <v>81766.03899999999</v>
      </c>
      <c r="AP55" s="155">
        <f t="shared" si="36"/>
        <v>5291.4029999999993</v>
      </c>
      <c r="AQ55" s="157">
        <f t="shared" si="37"/>
        <v>87057.441999999995</v>
      </c>
      <c r="AR55" s="193"/>
    </row>
    <row r="56" spans="1:44" ht="33" x14ac:dyDescent="0.25">
      <c r="A56" s="155">
        <v>41</v>
      </c>
      <c r="B56" s="163" t="s">
        <v>219</v>
      </c>
      <c r="C56" s="163" t="s">
        <v>220</v>
      </c>
      <c r="D56" s="67" t="s">
        <v>62</v>
      </c>
      <c r="E56" s="114" t="s">
        <v>673</v>
      </c>
      <c r="F56" s="67" t="s">
        <v>100</v>
      </c>
      <c r="G56" s="67" t="s">
        <v>724</v>
      </c>
      <c r="H56" s="67">
        <v>4.28</v>
      </c>
      <c r="I56" s="67"/>
      <c r="J56" s="157">
        <v>17697</v>
      </c>
      <c r="K56" s="157">
        <f t="shared" si="29"/>
        <v>75743.16</v>
      </c>
      <c r="L56" s="157">
        <f t="shared" si="21"/>
        <v>0</v>
      </c>
      <c r="M56" s="159">
        <v>5</v>
      </c>
      <c r="N56" s="164"/>
      <c r="O56" s="157"/>
      <c r="P56" s="164">
        <f t="shared" si="22"/>
        <v>5</v>
      </c>
      <c r="Q56" s="165">
        <f t="shared" si="23"/>
        <v>0.27777777777777779</v>
      </c>
      <c r="R56" s="165">
        <f t="shared" si="70"/>
        <v>0</v>
      </c>
      <c r="S56" s="165">
        <f t="shared" si="70"/>
        <v>0</v>
      </c>
      <c r="T56" s="165">
        <f t="shared" si="25"/>
        <v>0.27777777777777779</v>
      </c>
      <c r="U56" s="157">
        <f t="shared" si="30"/>
        <v>21039.76666666667</v>
      </c>
      <c r="V56" s="157">
        <f t="shared" si="26"/>
        <v>0</v>
      </c>
      <c r="W56" s="157">
        <f t="shared" si="27"/>
        <v>0</v>
      </c>
      <c r="X56" s="157">
        <f t="shared" si="31"/>
        <v>21039.76666666667</v>
      </c>
      <c r="Y56" s="157"/>
      <c r="Z56" s="155">
        <f>X56*0.3</f>
        <v>6311.9300000000012</v>
      </c>
      <c r="AA56" s="155"/>
      <c r="AB56" s="155"/>
      <c r="AC56" s="155">
        <f t="shared" si="68"/>
        <v>0</v>
      </c>
      <c r="AD56" s="160"/>
      <c r="AE56" s="159"/>
      <c r="AF56" s="155">
        <f t="shared" si="67"/>
        <v>0</v>
      </c>
      <c r="AG56" s="160">
        <v>1</v>
      </c>
      <c r="AH56" s="155">
        <v>30</v>
      </c>
      <c r="AI56" s="155">
        <f t="shared" si="69"/>
        <v>5309.0999999999995</v>
      </c>
      <c r="AJ56" s="160">
        <f t="shared" si="84"/>
        <v>0.27777777777777779</v>
      </c>
      <c r="AK56" s="157"/>
      <c r="AL56" s="155">
        <f t="shared" si="33"/>
        <v>0</v>
      </c>
      <c r="AM56" s="155">
        <f t="shared" si="54"/>
        <v>11621.03</v>
      </c>
      <c r="AN56" s="155">
        <f t="shared" si="85"/>
        <v>21039.76666666667</v>
      </c>
      <c r="AO56" s="155">
        <f t="shared" si="38"/>
        <v>32660.796666666669</v>
      </c>
      <c r="AP56" s="155">
        <f t="shared" si="36"/>
        <v>2103.9766666666669</v>
      </c>
      <c r="AQ56" s="157">
        <f t="shared" si="37"/>
        <v>34764.773333333338</v>
      </c>
      <c r="AR56" s="193"/>
    </row>
    <row r="57" spans="1:44" ht="33" x14ac:dyDescent="0.25">
      <c r="A57" s="155">
        <v>42</v>
      </c>
      <c r="B57" s="158" t="s">
        <v>681</v>
      </c>
      <c r="C57" s="158" t="s">
        <v>682</v>
      </c>
      <c r="D57" s="67" t="s">
        <v>683</v>
      </c>
      <c r="E57" s="67" t="s">
        <v>684</v>
      </c>
      <c r="F57" s="67" t="s">
        <v>110</v>
      </c>
      <c r="G57" s="67" t="s">
        <v>133</v>
      </c>
      <c r="H57" s="67">
        <v>3.32</v>
      </c>
      <c r="I57" s="67"/>
      <c r="J57" s="157">
        <v>17697</v>
      </c>
      <c r="K57" s="157">
        <f t="shared" ref="K57" si="86">H57*J57</f>
        <v>58754.039999999994</v>
      </c>
      <c r="L57" s="157">
        <f t="shared" ref="L57" si="87">J57*I57</f>
        <v>0</v>
      </c>
      <c r="M57" s="159">
        <v>27</v>
      </c>
      <c r="N57" s="164"/>
      <c r="O57" s="157"/>
      <c r="P57" s="164">
        <f t="shared" ref="P57" si="88">M57+N57+O57</f>
        <v>27</v>
      </c>
      <c r="Q57" s="165">
        <f t="shared" ref="Q57" si="89">M57/18</f>
        <v>1.5</v>
      </c>
      <c r="R57" s="165">
        <f t="shared" ref="R57" si="90">N57/24</f>
        <v>0</v>
      </c>
      <c r="S57" s="165">
        <f t="shared" ref="S57" si="91">O57/24</f>
        <v>0</v>
      </c>
      <c r="T57" s="165">
        <f t="shared" ref="T57" si="92">Q57+R57+S57</f>
        <v>1.5</v>
      </c>
      <c r="U57" s="157">
        <f t="shared" ref="U57" si="93">K57/18*M57</f>
        <v>88131.059999999983</v>
      </c>
      <c r="V57" s="157">
        <f t="shared" ref="V57" si="94">L57/24*N57</f>
        <v>0</v>
      </c>
      <c r="W57" s="157">
        <f t="shared" ref="W57" si="95">L57/24*O57</f>
        <v>0</v>
      </c>
      <c r="X57" s="157">
        <f t="shared" ref="X57" si="96">U57+V57+W57</f>
        <v>88131.059999999983</v>
      </c>
      <c r="Y57" s="157"/>
      <c r="Z57" s="157"/>
      <c r="AA57" s="155"/>
      <c r="AB57" s="155"/>
      <c r="AC57" s="155">
        <f t="shared" si="68"/>
        <v>0</v>
      </c>
      <c r="AD57" s="160"/>
      <c r="AE57" s="159"/>
      <c r="AF57" s="155">
        <f t="shared" si="67"/>
        <v>0</v>
      </c>
      <c r="AG57" s="160"/>
      <c r="AH57" s="155"/>
      <c r="AI57" s="155">
        <f t="shared" si="69"/>
        <v>0</v>
      </c>
      <c r="AJ57" s="160">
        <f t="shared" ref="AJ57" si="97">Q57+R57</f>
        <v>1.5</v>
      </c>
      <c r="AK57" s="157">
        <v>40</v>
      </c>
      <c r="AL57" s="155">
        <f t="shared" ref="AL57" si="98">17697*AK57*AJ57/100</f>
        <v>10618.2</v>
      </c>
      <c r="AM57" s="155">
        <f t="shared" si="54"/>
        <v>10618.2</v>
      </c>
      <c r="AN57" s="155">
        <f t="shared" si="85"/>
        <v>88131.059999999983</v>
      </c>
      <c r="AO57" s="155">
        <f t="shared" ref="AO57" si="99">AM57+AN57</f>
        <v>98749.25999999998</v>
      </c>
      <c r="AP57" s="155">
        <f t="shared" ref="AP57" si="100">AN57*10%</f>
        <v>8813.1059999999979</v>
      </c>
      <c r="AQ57" s="157">
        <f t="shared" ref="AQ57" si="101">AO57+AP57</f>
        <v>107562.36599999998</v>
      </c>
      <c r="AR57" s="193"/>
    </row>
    <row r="58" spans="1:44" ht="33" x14ac:dyDescent="0.25">
      <c r="A58" s="155">
        <v>43</v>
      </c>
      <c r="B58" s="158" t="s">
        <v>700</v>
      </c>
      <c r="C58" s="158" t="s">
        <v>701</v>
      </c>
      <c r="D58" s="67" t="s">
        <v>62</v>
      </c>
      <c r="E58" s="67" t="s">
        <v>702</v>
      </c>
      <c r="F58" s="67" t="s">
        <v>110</v>
      </c>
      <c r="G58" s="67" t="s">
        <v>92</v>
      </c>
      <c r="H58" s="67">
        <v>4.0999999999999996</v>
      </c>
      <c r="I58" s="67"/>
      <c r="J58" s="157">
        <v>17697</v>
      </c>
      <c r="K58" s="157">
        <f t="shared" si="29"/>
        <v>72557.7</v>
      </c>
      <c r="L58" s="157">
        <f t="shared" si="21"/>
        <v>0</v>
      </c>
      <c r="M58" s="159">
        <v>19</v>
      </c>
      <c r="N58" s="164">
        <v>0</v>
      </c>
      <c r="O58" s="157"/>
      <c r="P58" s="164">
        <f t="shared" si="22"/>
        <v>19</v>
      </c>
      <c r="Q58" s="165">
        <f t="shared" si="23"/>
        <v>1.0555555555555556</v>
      </c>
      <c r="R58" s="165">
        <f t="shared" si="70"/>
        <v>0</v>
      </c>
      <c r="S58" s="165">
        <f t="shared" si="70"/>
        <v>0</v>
      </c>
      <c r="T58" s="165">
        <f t="shared" si="25"/>
        <v>1.0555555555555556</v>
      </c>
      <c r="U58" s="157">
        <f t="shared" si="30"/>
        <v>76588.683333333334</v>
      </c>
      <c r="V58" s="157">
        <f t="shared" si="26"/>
        <v>0</v>
      </c>
      <c r="W58" s="157">
        <f t="shared" si="27"/>
        <v>0</v>
      </c>
      <c r="X58" s="157">
        <f t="shared" si="31"/>
        <v>76588.683333333334</v>
      </c>
      <c r="Y58" s="157"/>
      <c r="Z58" s="155">
        <f>X58*0.3</f>
        <v>22976.605</v>
      </c>
      <c r="AA58" s="155">
        <v>9</v>
      </c>
      <c r="AB58" s="155">
        <v>40</v>
      </c>
      <c r="AC58" s="155">
        <f t="shared" si="68"/>
        <v>3539.3999999999996</v>
      </c>
      <c r="AD58" s="160">
        <v>10</v>
      </c>
      <c r="AE58" s="159">
        <v>20</v>
      </c>
      <c r="AF58" s="155">
        <f t="shared" si="67"/>
        <v>1966.3333333333333</v>
      </c>
      <c r="AG58" s="160"/>
      <c r="AH58" s="155"/>
      <c r="AI58" s="155">
        <f t="shared" si="69"/>
        <v>0</v>
      </c>
      <c r="AJ58" s="160">
        <f t="shared" si="84"/>
        <v>1.0555555555555556</v>
      </c>
      <c r="AK58" s="157"/>
      <c r="AL58" s="155">
        <f t="shared" si="33"/>
        <v>0</v>
      </c>
      <c r="AM58" s="155">
        <f t="shared" si="54"/>
        <v>28482.338333333333</v>
      </c>
      <c r="AN58" s="155">
        <f t="shared" si="85"/>
        <v>76588.683333333334</v>
      </c>
      <c r="AO58" s="155">
        <f t="shared" si="38"/>
        <v>105071.02166666667</v>
      </c>
      <c r="AP58" s="155">
        <f t="shared" si="36"/>
        <v>7658.8683333333338</v>
      </c>
      <c r="AQ58" s="157">
        <f t="shared" si="37"/>
        <v>112729.89</v>
      </c>
      <c r="AR58" s="193"/>
    </row>
    <row r="59" spans="1:44" ht="33" x14ac:dyDescent="0.25">
      <c r="A59" s="155">
        <f t="shared" si="28"/>
        <v>44</v>
      </c>
      <c r="B59" s="163" t="s">
        <v>227</v>
      </c>
      <c r="C59" s="163" t="s">
        <v>228</v>
      </c>
      <c r="D59" s="67" t="s">
        <v>62</v>
      </c>
      <c r="E59" s="67" t="s">
        <v>674</v>
      </c>
      <c r="F59" s="67" t="s">
        <v>68</v>
      </c>
      <c r="G59" s="67" t="s">
        <v>69</v>
      </c>
      <c r="H59" s="67">
        <v>5.41</v>
      </c>
      <c r="I59" s="67"/>
      <c r="J59" s="157">
        <v>17697</v>
      </c>
      <c r="K59" s="157">
        <f t="shared" si="29"/>
        <v>95740.77</v>
      </c>
      <c r="L59" s="157">
        <f t="shared" si="21"/>
        <v>0</v>
      </c>
      <c r="M59" s="164">
        <v>12</v>
      </c>
      <c r="N59" s="164"/>
      <c r="O59" s="157"/>
      <c r="P59" s="164">
        <f t="shared" si="22"/>
        <v>12</v>
      </c>
      <c r="Q59" s="165">
        <f t="shared" si="23"/>
        <v>0.66666666666666663</v>
      </c>
      <c r="R59" s="165"/>
      <c r="S59" s="165"/>
      <c r="T59" s="165">
        <f t="shared" si="25"/>
        <v>0.66666666666666663</v>
      </c>
      <c r="U59" s="157">
        <f t="shared" si="30"/>
        <v>63827.180000000008</v>
      </c>
      <c r="V59" s="157"/>
      <c r="W59" s="157"/>
      <c r="X59" s="157">
        <f t="shared" si="31"/>
        <v>63827.180000000008</v>
      </c>
      <c r="Y59" s="157"/>
      <c r="Z59" s="157"/>
      <c r="AA59" s="155"/>
      <c r="AB59" s="155"/>
      <c r="AC59" s="155">
        <f t="shared" si="68"/>
        <v>0</v>
      </c>
      <c r="AD59" s="160"/>
      <c r="AE59" s="159"/>
      <c r="AF59" s="155">
        <f t="shared" si="67"/>
        <v>0</v>
      </c>
      <c r="AG59" s="160"/>
      <c r="AH59" s="155"/>
      <c r="AI59" s="155">
        <f t="shared" si="69"/>
        <v>0</v>
      </c>
      <c r="AJ59" s="160">
        <f t="shared" si="84"/>
        <v>0.66666666666666663</v>
      </c>
      <c r="AK59" s="157">
        <v>40</v>
      </c>
      <c r="AL59" s="155">
        <f t="shared" si="33"/>
        <v>4719.2</v>
      </c>
      <c r="AM59" s="155">
        <f t="shared" si="54"/>
        <v>4719.2</v>
      </c>
      <c r="AN59" s="155">
        <f t="shared" si="85"/>
        <v>63827.180000000008</v>
      </c>
      <c r="AO59" s="155">
        <f t="shared" si="38"/>
        <v>68546.38</v>
      </c>
      <c r="AP59" s="155"/>
      <c r="AQ59" s="157">
        <f t="shared" si="37"/>
        <v>68546.38</v>
      </c>
      <c r="AR59" s="193"/>
    </row>
    <row r="60" spans="1:44" ht="49.5" x14ac:dyDescent="0.25">
      <c r="A60" s="155">
        <v>45</v>
      </c>
      <c r="B60" s="163" t="s">
        <v>232</v>
      </c>
      <c r="C60" s="163" t="s">
        <v>233</v>
      </c>
      <c r="D60" s="67" t="s">
        <v>62</v>
      </c>
      <c r="E60" s="114" t="s">
        <v>675</v>
      </c>
      <c r="F60" s="67" t="s">
        <v>527</v>
      </c>
      <c r="G60" s="67" t="s">
        <v>568</v>
      </c>
      <c r="H60" s="67">
        <v>4.79</v>
      </c>
      <c r="I60" s="67">
        <v>4.49</v>
      </c>
      <c r="J60" s="157">
        <v>17697</v>
      </c>
      <c r="K60" s="157">
        <f t="shared" si="29"/>
        <v>84768.63</v>
      </c>
      <c r="L60" s="157">
        <f t="shared" si="21"/>
        <v>79459.53</v>
      </c>
      <c r="M60" s="164">
        <v>27</v>
      </c>
      <c r="N60" s="164"/>
      <c r="O60" s="157"/>
      <c r="P60" s="164">
        <f t="shared" si="22"/>
        <v>27</v>
      </c>
      <c r="Q60" s="165">
        <f t="shared" si="23"/>
        <v>1.5</v>
      </c>
      <c r="R60" s="165">
        <f t="shared" si="70"/>
        <v>0</v>
      </c>
      <c r="S60" s="165">
        <f t="shared" si="70"/>
        <v>0</v>
      </c>
      <c r="T60" s="165">
        <f t="shared" si="25"/>
        <v>1.5</v>
      </c>
      <c r="U60" s="157">
        <f t="shared" si="30"/>
        <v>127152.94500000001</v>
      </c>
      <c r="V60" s="157">
        <f t="shared" ref="V60:V76" si="102">L60/24*N60</f>
        <v>0</v>
      </c>
      <c r="W60" s="157">
        <f t="shared" ref="W60:W76" si="103">L60/24*O60</f>
        <v>0</v>
      </c>
      <c r="X60" s="157">
        <f t="shared" si="31"/>
        <v>127152.94500000001</v>
      </c>
      <c r="Y60" s="157"/>
      <c r="Z60" s="157"/>
      <c r="AA60" s="155"/>
      <c r="AB60" s="155"/>
      <c r="AC60" s="155">
        <f t="shared" si="68"/>
        <v>0</v>
      </c>
      <c r="AD60" s="160"/>
      <c r="AE60" s="159"/>
      <c r="AF60" s="155">
        <f t="shared" si="67"/>
        <v>0</v>
      </c>
      <c r="AG60" s="160"/>
      <c r="AH60" s="155"/>
      <c r="AI60" s="155">
        <f t="shared" si="69"/>
        <v>0</v>
      </c>
      <c r="AJ60" s="160">
        <f t="shared" si="84"/>
        <v>1.5</v>
      </c>
      <c r="AK60" s="157">
        <v>40</v>
      </c>
      <c r="AL60" s="155">
        <f t="shared" si="33"/>
        <v>10618.2</v>
      </c>
      <c r="AM60" s="155">
        <f t="shared" si="54"/>
        <v>10618.2</v>
      </c>
      <c r="AN60" s="155">
        <f t="shared" si="85"/>
        <v>127152.94500000001</v>
      </c>
      <c r="AO60" s="155">
        <f t="shared" si="38"/>
        <v>137771.14500000002</v>
      </c>
      <c r="AP60" s="155">
        <f t="shared" si="36"/>
        <v>12715.294500000002</v>
      </c>
      <c r="AQ60" s="157">
        <f t="shared" si="37"/>
        <v>150486.43950000001</v>
      </c>
      <c r="AR60" s="193"/>
    </row>
    <row r="61" spans="1:44" ht="49.5" x14ac:dyDescent="0.25">
      <c r="A61" s="155">
        <v>46</v>
      </c>
      <c r="B61" s="163" t="s">
        <v>239</v>
      </c>
      <c r="C61" s="163" t="s">
        <v>240</v>
      </c>
      <c r="D61" s="67" t="s">
        <v>62</v>
      </c>
      <c r="E61" s="67" t="s">
        <v>602</v>
      </c>
      <c r="F61" s="67" t="s">
        <v>241</v>
      </c>
      <c r="G61" s="67" t="s">
        <v>569</v>
      </c>
      <c r="H61" s="67">
        <v>4.95</v>
      </c>
      <c r="I61" s="67">
        <v>4.3</v>
      </c>
      <c r="J61" s="157">
        <v>17697</v>
      </c>
      <c r="K61" s="157">
        <f t="shared" si="29"/>
        <v>87600.150000000009</v>
      </c>
      <c r="L61" s="157">
        <f t="shared" si="21"/>
        <v>76097.099999999991</v>
      </c>
      <c r="M61" s="164">
        <v>18.5</v>
      </c>
      <c r="N61" s="164">
        <v>11</v>
      </c>
      <c r="O61" s="157"/>
      <c r="P61" s="164">
        <f t="shared" si="22"/>
        <v>29.5</v>
      </c>
      <c r="Q61" s="165">
        <f t="shared" si="23"/>
        <v>1.0277777777777777</v>
      </c>
      <c r="R61" s="165">
        <f t="shared" si="70"/>
        <v>0.45833333333333331</v>
      </c>
      <c r="S61" s="165">
        <f t="shared" si="70"/>
        <v>0</v>
      </c>
      <c r="T61" s="165">
        <f t="shared" si="25"/>
        <v>1.4861111111111109</v>
      </c>
      <c r="U61" s="157">
        <f t="shared" si="30"/>
        <v>90033.487500000003</v>
      </c>
      <c r="V61" s="157">
        <f t="shared" si="102"/>
        <v>34877.837499999994</v>
      </c>
      <c r="W61" s="157">
        <f t="shared" si="103"/>
        <v>0</v>
      </c>
      <c r="X61" s="157">
        <f t="shared" si="31"/>
        <v>124911.325</v>
      </c>
      <c r="Y61" s="157"/>
      <c r="Z61" s="157"/>
      <c r="AA61" s="155"/>
      <c r="AB61" s="155"/>
      <c r="AC61" s="155">
        <f t="shared" si="68"/>
        <v>0</v>
      </c>
      <c r="AD61" s="160"/>
      <c r="AE61" s="159"/>
      <c r="AF61" s="155">
        <f t="shared" si="67"/>
        <v>0</v>
      </c>
      <c r="AG61" s="160"/>
      <c r="AH61" s="155"/>
      <c r="AI61" s="155">
        <f t="shared" si="69"/>
        <v>0</v>
      </c>
      <c r="AJ61" s="160">
        <f t="shared" si="84"/>
        <v>1.4861111111111109</v>
      </c>
      <c r="AK61" s="157">
        <v>40</v>
      </c>
      <c r="AL61" s="155">
        <f t="shared" si="33"/>
        <v>10519.883333333333</v>
      </c>
      <c r="AM61" s="155">
        <f t="shared" si="54"/>
        <v>10519.883333333333</v>
      </c>
      <c r="AN61" s="155">
        <f t="shared" si="85"/>
        <v>124911.325</v>
      </c>
      <c r="AO61" s="155">
        <f t="shared" si="38"/>
        <v>135431.20833333334</v>
      </c>
      <c r="AP61" s="155">
        <f t="shared" si="36"/>
        <v>12491.1325</v>
      </c>
      <c r="AQ61" s="157">
        <f t="shared" si="37"/>
        <v>147922.34083333335</v>
      </c>
      <c r="AR61" s="193"/>
    </row>
    <row r="62" spans="1:44" ht="33" x14ac:dyDescent="0.25">
      <c r="A62" s="155">
        <v>47</v>
      </c>
      <c r="B62" s="158" t="s">
        <v>227</v>
      </c>
      <c r="C62" s="158" t="s">
        <v>685</v>
      </c>
      <c r="D62" s="67" t="s">
        <v>62</v>
      </c>
      <c r="E62" s="67" t="s">
        <v>686</v>
      </c>
      <c r="F62" s="67" t="s">
        <v>110</v>
      </c>
      <c r="G62" s="67" t="s">
        <v>92</v>
      </c>
      <c r="H62" s="67">
        <v>4.7300000000000004</v>
      </c>
      <c r="I62" s="67"/>
      <c r="J62" s="157">
        <v>17697</v>
      </c>
      <c r="K62" s="157">
        <f t="shared" ref="K62" si="104">H62*J62</f>
        <v>83706.810000000012</v>
      </c>
      <c r="L62" s="157">
        <f t="shared" ref="L62" si="105">J62*I62</f>
        <v>0</v>
      </c>
      <c r="M62" s="164">
        <v>15</v>
      </c>
      <c r="N62" s="164"/>
      <c r="O62" s="157"/>
      <c r="P62" s="164">
        <f t="shared" ref="P62" si="106">M62+N62+O62</f>
        <v>15</v>
      </c>
      <c r="Q62" s="165">
        <f t="shared" ref="Q62" si="107">M62/18</f>
        <v>0.83333333333333337</v>
      </c>
      <c r="R62" s="165">
        <f t="shared" ref="R62" si="108">N62/24</f>
        <v>0</v>
      </c>
      <c r="S62" s="165">
        <f t="shared" ref="S62" si="109">O62/24</f>
        <v>0</v>
      </c>
      <c r="T62" s="165">
        <f t="shared" ref="T62" si="110">Q62+R62+S62</f>
        <v>0.83333333333333337</v>
      </c>
      <c r="U62" s="157">
        <f t="shared" ref="U62" si="111">K62/18*M62</f>
        <v>69755.675000000017</v>
      </c>
      <c r="V62" s="157">
        <f t="shared" ref="V62" si="112">L62/24*N62</f>
        <v>0</v>
      </c>
      <c r="W62" s="157">
        <f t="shared" ref="W62" si="113">L62/24*O62</f>
        <v>0</v>
      </c>
      <c r="X62" s="157">
        <f t="shared" ref="X62" si="114">U62+V62+W62</f>
        <v>69755.675000000017</v>
      </c>
      <c r="Y62" s="157"/>
      <c r="Z62" s="157"/>
      <c r="AA62" s="155"/>
      <c r="AB62" s="155"/>
      <c r="AC62" s="155">
        <f t="shared" si="68"/>
        <v>0</v>
      </c>
      <c r="AD62" s="160"/>
      <c r="AE62" s="159"/>
      <c r="AF62" s="155">
        <f t="shared" si="67"/>
        <v>0</v>
      </c>
      <c r="AG62" s="160"/>
      <c r="AH62" s="155"/>
      <c r="AI62" s="155">
        <f t="shared" si="69"/>
        <v>0</v>
      </c>
      <c r="AJ62" s="160">
        <f t="shared" ref="AJ62" si="115">Q62+R62</f>
        <v>0.83333333333333337</v>
      </c>
      <c r="AK62" s="157">
        <v>40</v>
      </c>
      <c r="AL62" s="155">
        <f t="shared" ref="AL62" si="116">17697*AK62*AJ62/100</f>
        <v>5899</v>
      </c>
      <c r="AM62" s="155">
        <f t="shared" si="54"/>
        <v>5899</v>
      </c>
      <c r="AN62" s="155">
        <f t="shared" si="85"/>
        <v>69755.675000000017</v>
      </c>
      <c r="AO62" s="155">
        <f t="shared" ref="AO62" si="117">AM62+AN62</f>
        <v>75654.675000000017</v>
      </c>
      <c r="AP62" s="155">
        <f t="shared" ref="AP62" si="118">AN62*10%</f>
        <v>6975.5675000000019</v>
      </c>
      <c r="AQ62" s="157">
        <f t="shared" ref="AQ62" si="119">AO62+AP62</f>
        <v>82630.242500000022</v>
      </c>
      <c r="AR62" s="193"/>
    </row>
    <row r="63" spans="1:44" ht="33" x14ac:dyDescent="0.25">
      <c r="A63" s="155">
        <v>48</v>
      </c>
      <c r="B63" s="163" t="s">
        <v>246</v>
      </c>
      <c r="C63" s="163" t="s">
        <v>247</v>
      </c>
      <c r="D63" s="67" t="s">
        <v>62</v>
      </c>
      <c r="E63" s="67" t="s">
        <v>603</v>
      </c>
      <c r="F63" s="114" t="s">
        <v>650</v>
      </c>
      <c r="G63" s="114" t="s">
        <v>664</v>
      </c>
      <c r="H63" s="67">
        <v>5.2</v>
      </c>
      <c r="I63" s="67">
        <v>4.1900000000000004</v>
      </c>
      <c r="J63" s="157">
        <v>17697</v>
      </c>
      <c r="K63" s="157">
        <f t="shared" si="29"/>
        <v>92024.400000000009</v>
      </c>
      <c r="L63" s="157">
        <f t="shared" si="21"/>
        <v>74150.430000000008</v>
      </c>
      <c r="M63" s="164">
        <v>4</v>
      </c>
      <c r="N63" s="164"/>
      <c r="O63" s="157"/>
      <c r="P63" s="164">
        <f t="shared" si="22"/>
        <v>4</v>
      </c>
      <c r="Q63" s="165">
        <f t="shared" si="23"/>
        <v>0.22222222222222221</v>
      </c>
      <c r="R63" s="165">
        <f t="shared" si="70"/>
        <v>0</v>
      </c>
      <c r="S63" s="165">
        <f t="shared" si="70"/>
        <v>0</v>
      </c>
      <c r="T63" s="165">
        <f t="shared" si="25"/>
        <v>0.22222222222222221</v>
      </c>
      <c r="U63" s="157">
        <f t="shared" si="30"/>
        <v>20449.866666666669</v>
      </c>
      <c r="V63" s="157">
        <f t="shared" si="102"/>
        <v>0</v>
      </c>
      <c r="W63" s="157">
        <f t="shared" si="103"/>
        <v>0</v>
      </c>
      <c r="X63" s="157">
        <f t="shared" si="31"/>
        <v>20449.866666666669</v>
      </c>
      <c r="Y63" s="157"/>
      <c r="Z63" s="157"/>
      <c r="AA63" s="155"/>
      <c r="AB63" s="155"/>
      <c r="AC63" s="155">
        <f t="shared" si="68"/>
        <v>0</v>
      </c>
      <c r="AD63" s="160"/>
      <c r="AE63" s="159"/>
      <c r="AF63" s="155">
        <f t="shared" si="67"/>
        <v>0</v>
      </c>
      <c r="AG63" s="160"/>
      <c r="AH63" s="155"/>
      <c r="AI63" s="155">
        <f t="shared" si="69"/>
        <v>0</v>
      </c>
      <c r="AJ63" s="160">
        <f t="shared" si="84"/>
        <v>0.22222222222222221</v>
      </c>
      <c r="AK63" s="157">
        <v>40</v>
      </c>
      <c r="AL63" s="155">
        <f t="shared" si="33"/>
        <v>1573.0666666666666</v>
      </c>
      <c r="AM63" s="155">
        <f t="shared" si="54"/>
        <v>1573.0666666666666</v>
      </c>
      <c r="AN63" s="155">
        <f t="shared" si="85"/>
        <v>20449.866666666669</v>
      </c>
      <c r="AO63" s="155">
        <f t="shared" si="38"/>
        <v>22022.933333333334</v>
      </c>
      <c r="AP63" s="155">
        <f t="shared" si="36"/>
        <v>2044.9866666666669</v>
      </c>
      <c r="AQ63" s="157">
        <f t="shared" si="37"/>
        <v>24067.920000000002</v>
      </c>
      <c r="AR63" s="193"/>
    </row>
    <row r="64" spans="1:44" ht="33" x14ac:dyDescent="0.25">
      <c r="A64" s="155">
        <v>49</v>
      </c>
      <c r="B64" s="158" t="s">
        <v>253</v>
      </c>
      <c r="C64" s="163" t="s">
        <v>254</v>
      </c>
      <c r="D64" s="67" t="s">
        <v>62</v>
      </c>
      <c r="E64" s="67" t="s">
        <v>587</v>
      </c>
      <c r="F64" s="67" t="s">
        <v>76</v>
      </c>
      <c r="G64" s="67" t="s">
        <v>77</v>
      </c>
      <c r="H64" s="67">
        <v>4.74</v>
      </c>
      <c r="I64" s="67"/>
      <c r="J64" s="157">
        <v>17697</v>
      </c>
      <c r="K64" s="157">
        <f t="shared" si="29"/>
        <v>83883.78</v>
      </c>
      <c r="L64" s="157">
        <f t="shared" si="21"/>
        <v>0</v>
      </c>
      <c r="M64" s="159">
        <v>27</v>
      </c>
      <c r="N64" s="159"/>
      <c r="O64" s="157"/>
      <c r="P64" s="164">
        <f t="shared" si="22"/>
        <v>27</v>
      </c>
      <c r="Q64" s="165">
        <f t="shared" si="23"/>
        <v>1.5</v>
      </c>
      <c r="R64" s="165">
        <f t="shared" si="70"/>
        <v>0</v>
      </c>
      <c r="S64" s="165">
        <f t="shared" si="70"/>
        <v>0</v>
      </c>
      <c r="T64" s="165">
        <f t="shared" si="25"/>
        <v>1.5</v>
      </c>
      <c r="U64" s="157">
        <f t="shared" si="30"/>
        <v>125825.67</v>
      </c>
      <c r="V64" s="157">
        <f t="shared" si="102"/>
        <v>0</v>
      </c>
      <c r="W64" s="157">
        <f t="shared" si="103"/>
        <v>0</v>
      </c>
      <c r="X64" s="157">
        <f t="shared" si="31"/>
        <v>125825.67</v>
      </c>
      <c r="Y64" s="157"/>
      <c r="Z64" s="155">
        <f>X64*0.3</f>
        <v>37747.701000000001</v>
      </c>
      <c r="AA64" s="155"/>
      <c r="AB64" s="155"/>
      <c r="AC64" s="155">
        <f t="shared" si="68"/>
        <v>0</v>
      </c>
      <c r="AD64" s="160"/>
      <c r="AE64" s="159"/>
      <c r="AF64" s="155">
        <f t="shared" si="67"/>
        <v>0</v>
      </c>
      <c r="AG64" s="160">
        <v>1</v>
      </c>
      <c r="AH64" s="155">
        <v>30</v>
      </c>
      <c r="AI64" s="155">
        <f t="shared" si="69"/>
        <v>5309.0999999999995</v>
      </c>
      <c r="AJ64" s="160">
        <f t="shared" si="84"/>
        <v>1.5</v>
      </c>
      <c r="AK64" s="157"/>
      <c r="AL64" s="155">
        <f t="shared" si="33"/>
        <v>0</v>
      </c>
      <c r="AM64" s="155">
        <f t="shared" si="54"/>
        <v>43056.800999999999</v>
      </c>
      <c r="AN64" s="155">
        <f t="shared" si="85"/>
        <v>125825.67</v>
      </c>
      <c r="AO64" s="155">
        <f t="shared" si="38"/>
        <v>168882.47099999999</v>
      </c>
      <c r="AP64" s="155">
        <f t="shared" si="36"/>
        <v>12582.567000000001</v>
      </c>
      <c r="AQ64" s="157">
        <f t="shared" si="37"/>
        <v>181465.038</v>
      </c>
      <c r="AR64" s="193"/>
    </row>
    <row r="65" spans="1:44" ht="49.5" x14ac:dyDescent="0.25">
      <c r="A65" s="155">
        <v>50</v>
      </c>
      <c r="B65" s="163" t="s">
        <v>256</v>
      </c>
      <c r="C65" s="168" t="s">
        <v>257</v>
      </c>
      <c r="D65" s="67" t="s">
        <v>62</v>
      </c>
      <c r="E65" s="67" t="s">
        <v>603</v>
      </c>
      <c r="F65" s="67" t="s">
        <v>648</v>
      </c>
      <c r="G65" s="67" t="s">
        <v>69</v>
      </c>
      <c r="H65" s="67">
        <v>5.41</v>
      </c>
      <c r="I65" s="67"/>
      <c r="J65" s="157">
        <v>17697</v>
      </c>
      <c r="K65" s="157">
        <f t="shared" si="29"/>
        <v>95740.77</v>
      </c>
      <c r="L65" s="157">
        <f t="shared" si="21"/>
        <v>0</v>
      </c>
      <c r="M65" s="164">
        <v>18</v>
      </c>
      <c r="N65" s="164"/>
      <c r="O65" s="157"/>
      <c r="P65" s="164">
        <f t="shared" si="22"/>
        <v>18</v>
      </c>
      <c r="Q65" s="165">
        <f t="shared" si="23"/>
        <v>1</v>
      </c>
      <c r="R65" s="165">
        <f t="shared" si="70"/>
        <v>0</v>
      </c>
      <c r="S65" s="165">
        <f t="shared" si="70"/>
        <v>0</v>
      </c>
      <c r="T65" s="165">
        <f t="shared" si="25"/>
        <v>1</v>
      </c>
      <c r="U65" s="157">
        <f t="shared" si="30"/>
        <v>95740.770000000019</v>
      </c>
      <c r="V65" s="157">
        <f t="shared" si="102"/>
        <v>0</v>
      </c>
      <c r="W65" s="157">
        <f t="shared" si="103"/>
        <v>0</v>
      </c>
      <c r="X65" s="157">
        <f t="shared" si="31"/>
        <v>95740.770000000019</v>
      </c>
      <c r="Y65" s="157"/>
      <c r="Z65" s="157"/>
      <c r="AA65" s="155"/>
      <c r="AB65" s="155"/>
      <c r="AC65" s="155">
        <f t="shared" si="68"/>
        <v>0</v>
      </c>
      <c r="AD65" s="160"/>
      <c r="AE65" s="159"/>
      <c r="AF65" s="155">
        <f t="shared" si="67"/>
        <v>0</v>
      </c>
      <c r="AG65" s="160"/>
      <c r="AH65" s="155"/>
      <c r="AI65" s="155">
        <f t="shared" si="69"/>
        <v>0</v>
      </c>
      <c r="AJ65" s="160">
        <f t="shared" si="84"/>
        <v>1</v>
      </c>
      <c r="AK65" s="157">
        <v>40</v>
      </c>
      <c r="AL65" s="155">
        <f t="shared" si="33"/>
        <v>7078.8</v>
      </c>
      <c r="AM65" s="155">
        <f t="shared" si="54"/>
        <v>7078.8</v>
      </c>
      <c r="AN65" s="155">
        <f t="shared" si="85"/>
        <v>95740.770000000019</v>
      </c>
      <c r="AO65" s="155">
        <f t="shared" si="38"/>
        <v>102819.57000000002</v>
      </c>
      <c r="AP65" s="155">
        <f t="shared" si="36"/>
        <v>9574.077000000003</v>
      </c>
      <c r="AQ65" s="157">
        <f t="shared" si="37"/>
        <v>112393.64700000003</v>
      </c>
      <c r="AR65" s="193"/>
    </row>
    <row r="66" spans="1:44" ht="33" x14ac:dyDescent="0.25">
      <c r="A66" s="155">
        <f t="shared" si="28"/>
        <v>51</v>
      </c>
      <c r="B66" s="163" t="s">
        <v>155</v>
      </c>
      <c r="C66" s="163" t="s">
        <v>260</v>
      </c>
      <c r="D66" s="67" t="s">
        <v>62</v>
      </c>
      <c r="E66" s="67" t="s">
        <v>604</v>
      </c>
      <c r="F66" s="67" t="s">
        <v>68</v>
      </c>
      <c r="G66" s="67" t="s">
        <v>69</v>
      </c>
      <c r="H66" s="67">
        <v>5.41</v>
      </c>
      <c r="I66" s="67"/>
      <c r="J66" s="157">
        <v>17697</v>
      </c>
      <c r="K66" s="157">
        <f t="shared" si="29"/>
        <v>95740.77</v>
      </c>
      <c r="L66" s="157">
        <f t="shared" si="21"/>
        <v>0</v>
      </c>
      <c r="M66" s="164">
        <v>12</v>
      </c>
      <c r="N66" s="164"/>
      <c r="O66" s="157"/>
      <c r="P66" s="164">
        <f t="shared" si="22"/>
        <v>12</v>
      </c>
      <c r="Q66" s="165">
        <f t="shared" si="23"/>
        <v>0.66666666666666663</v>
      </c>
      <c r="R66" s="165">
        <f t="shared" si="70"/>
        <v>0</v>
      </c>
      <c r="S66" s="165">
        <f t="shared" si="70"/>
        <v>0</v>
      </c>
      <c r="T66" s="165">
        <f t="shared" si="25"/>
        <v>0.66666666666666663</v>
      </c>
      <c r="U66" s="157">
        <f t="shared" si="30"/>
        <v>63827.180000000008</v>
      </c>
      <c r="V66" s="157">
        <f t="shared" si="102"/>
        <v>0</v>
      </c>
      <c r="W66" s="157">
        <f t="shared" si="103"/>
        <v>0</v>
      </c>
      <c r="X66" s="157">
        <f t="shared" si="31"/>
        <v>63827.180000000008</v>
      </c>
      <c r="Y66" s="157"/>
      <c r="Z66" s="157"/>
      <c r="AA66" s="155"/>
      <c r="AB66" s="155"/>
      <c r="AC66" s="155">
        <f t="shared" si="68"/>
        <v>0</v>
      </c>
      <c r="AD66" s="160"/>
      <c r="AE66" s="159"/>
      <c r="AF66" s="155">
        <f t="shared" si="67"/>
        <v>0</v>
      </c>
      <c r="AG66" s="160"/>
      <c r="AH66" s="155"/>
      <c r="AI66" s="155">
        <f t="shared" si="69"/>
        <v>0</v>
      </c>
      <c r="AJ66" s="160">
        <f t="shared" si="84"/>
        <v>0.66666666666666663</v>
      </c>
      <c r="AK66" s="157">
        <v>40</v>
      </c>
      <c r="AL66" s="155">
        <f t="shared" si="33"/>
        <v>4719.2</v>
      </c>
      <c r="AM66" s="155">
        <f t="shared" si="54"/>
        <v>4719.2</v>
      </c>
      <c r="AN66" s="155">
        <f t="shared" si="85"/>
        <v>63827.180000000008</v>
      </c>
      <c r="AO66" s="155">
        <f t="shared" si="38"/>
        <v>68546.38</v>
      </c>
      <c r="AP66" s="155">
        <f t="shared" si="36"/>
        <v>6382.7180000000008</v>
      </c>
      <c r="AQ66" s="157">
        <f t="shared" si="37"/>
        <v>74929.097999999998</v>
      </c>
      <c r="AR66" s="193"/>
    </row>
    <row r="67" spans="1:44" ht="33" x14ac:dyDescent="0.25">
      <c r="A67" s="155">
        <v>52</v>
      </c>
      <c r="B67" s="163" t="s">
        <v>262</v>
      </c>
      <c r="C67" s="163" t="s">
        <v>263</v>
      </c>
      <c r="D67" s="67" t="s">
        <v>62</v>
      </c>
      <c r="E67" s="67" t="s">
        <v>541</v>
      </c>
      <c r="F67" s="67" t="s">
        <v>68</v>
      </c>
      <c r="G67" s="67" t="s">
        <v>69</v>
      </c>
      <c r="H67" s="67">
        <v>5.32</v>
      </c>
      <c r="I67" s="67"/>
      <c r="J67" s="157">
        <v>17697</v>
      </c>
      <c r="K67" s="157">
        <f t="shared" si="29"/>
        <v>94148.040000000008</v>
      </c>
      <c r="L67" s="157">
        <f t="shared" si="21"/>
        <v>0</v>
      </c>
      <c r="M67" s="164">
        <v>12.5</v>
      </c>
      <c r="N67" s="164"/>
      <c r="O67" s="157"/>
      <c r="P67" s="164">
        <f t="shared" si="22"/>
        <v>12.5</v>
      </c>
      <c r="Q67" s="165">
        <f t="shared" si="23"/>
        <v>0.69444444444444442</v>
      </c>
      <c r="R67" s="165">
        <f t="shared" si="70"/>
        <v>0</v>
      </c>
      <c r="S67" s="165">
        <f t="shared" si="70"/>
        <v>0</v>
      </c>
      <c r="T67" s="165">
        <f t="shared" si="25"/>
        <v>0.69444444444444442</v>
      </c>
      <c r="U67" s="157">
        <f t="shared" si="30"/>
        <v>65380.583333333336</v>
      </c>
      <c r="V67" s="157">
        <f t="shared" si="102"/>
        <v>0</v>
      </c>
      <c r="W67" s="157">
        <f t="shared" si="103"/>
        <v>0</v>
      </c>
      <c r="X67" s="157">
        <f t="shared" si="31"/>
        <v>65380.583333333336</v>
      </c>
      <c r="Y67" s="157"/>
      <c r="Z67" s="157"/>
      <c r="AA67" s="155"/>
      <c r="AB67" s="155"/>
      <c r="AC67" s="155">
        <f t="shared" si="68"/>
        <v>0</v>
      </c>
      <c r="AD67" s="160"/>
      <c r="AE67" s="159"/>
      <c r="AF67" s="155">
        <f t="shared" si="67"/>
        <v>0</v>
      </c>
      <c r="AG67" s="160"/>
      <c r="AH67" s="155"/>
      <c r="AI67" s="155">
        <f t="shared" si="69"/>
        <v>0</v>
      </c>
      <c r="AJ67" s="160">
        <f t="shared" si="84"/>
        <v>0.69444444444444442</v>
      </c>
      <c r="AK67" s="157">
        <v>40</v>
      </c>
      <c r="AL67" s="155">
        <f t="shared" si="33"/>
        <v>4915.833333333333</v>
      </c>
      <c r="AM67" s="155">
        <f t="shared" si="54"/>
        <v>4915.833333333333</v>
      </c>
      <c r="AN67" s="155">
        <f t="shared" si="85"/>
        <v>65380.583333333336</v>
      </c>
      <c r="AO67" s="155">
        <f t="shared" si="38"/>
        <v>70296.416666666672</v>
      </c>
      <c r="AP67" s="155">
        <f t="shared" si="36"/>
        <v>6538.0583333333343</v>
      </c>
      <c r="AQ67" s="157">
        <f t="shared" si="37"/>
        <v>76834.475000000006</v>
      </c>
      <c r="AR67" s="193"/>
    </row>
    <row r="68" spans="1:44" ht="66" x14ac:dyDescent="0.25">
      <c r="A68" s="155">
        <v>53</v>
      </c>
      <c r="B68" s="163" t="s">
        <v>269</v>
      </c>
      <c r="C68" s="163" t="s">
        <v>270</v>
      </c>
      <c r="D68" s="67" t="s">
        <v>62</v>
      </c>
      <c r="E68" s="67" t="s">
        <v>605</v>
      </c>
      <c r="F68" s="67" t="s">
        <v>649</v>
      </c>
      <c r="G68" s="67" t="s">
        <v>570</v>
      </c>
      <c r="H68" s="67">
        <v>5.32</v>
      </c>
      <c r="I68" s="67">
        <v>4.6900000000000004</v>
      </c>
      <c r="J68" s="157">
        <v>17697</v>
      </c>
      <c r="K68" s="157">
        <f t="shared" si="29"/>
        <v>94148.040000000008</v>
      </c>
      <c r="L68" s="157">
        <f t="shared" si="21"/>
        <v>82998.930000000008</v>
      </c>
      <c r="M68" s="164">
        <v>3</v>
      </c>
      <c r="N68" s="164">
        <v>4</v>
      </c>
      <c r="O68" s="157"/>
      <c r="P68" s="164">
        <f t="shared" si="22"/>
        <v>7</v>
      </c>
      <c r="Q68" s="165">
        <f t="shared" si="23"/>
        <v>0.16666666666666666</v>
      </c>
      <c r="R68" s="165">
        <f t="shared" si="70"/>
        <v>0.16666666666666666</v>
      </c>
      <c r="S68" s="165">
        <f t="shared" si="70"/>
        <v>0</v>
      </c>
      <c r="T68" s="165">
        <f t="shared" si="25"/>
        <v>0.33333333333333331</v>
      </c>
      <c r="U68" s="157">
        <f t="shared" si="30"/>
        <v>15691.34</v>
      </c>
      <c r="V68" s="157">
        <f t="shared" si="102"/>
        <v>13833.155000000001</v>
      </c>
      <c r="W68" s="157">
        <f t="shared" si="103"/>
        <v>0</v>
      </c>
      <c r="X68" s="157">
        <f t="shared" si="31"/>
        <v>29524.495000000003</v>
      </c>
      <c r="Y68" s="157"/>
      <c r="Z68" s="157"/>
      <c r="AA68" s="155"/>
      <c r="AB68" s="155"/>
      <c r="AC68" s="155">
        <f t="shared" si="68"/>
        <v>0</v>
      </c>
      <c r="AD68" s="160"/>
      <c r="AE68" s="159"/>
      <c r="AF68" s="155">
        <f t="shared" si="67"/>
        <v>0</v>
      </c>
      <c r="AG68" s="160"/>
      <c r="AH68" s="155"/>
      <c r="AI68" s="155">
        <f t="shared" si="69"/>
        <v>0</v>
      </c>
      <c r="AJ68" s="160">
        <f t="shared" si="84"/>
        <v>0.33333333333333331</v>
      </c>
      <c r="AK68" s="157">
        <v>40</v>
      </c>
      <c r="AL68" s="155">
        <f t="shared" si="33"/>
        <v>2359.6</v>
      </c>
      <c r="AM68" s="155">
        <f t="shared" si="54"/>
        <v>2359.6</v>
      </c>
      <c r="AN68" s="155">
        <f t="shared" si="85"/>
        <v>29524.495000000003</v>
      </c>
      <c r="AO68" s="155">
        <f t="shared" si="38"/>
        <v>31884.095000000001</v>
      </c>
      <c r="AP68" s="155">
        <f t="shared" si="36"/>
        <v>2952.4495000000006</v>
      </c>
      <c r="AQ68" s="157">
        <f t="shared" si="37"/>
        <v>34836.544500000004</v>
      </c>
      <c r="AR68" s="193"/>
    </row>
    <row r="69" spans="1:44" ht="66" x14ac:dyDescent="0.25">
      <c r="A69" s="155">
        <v>54</v>
      </c>
      <c r="B69" s="163" t="s">
        <v>273</v>
      </c>
      <c r="C69" s="163" t="s">
        <v>274</v>
      </c>
      <c r="D69" s="67" t="s">
        <v>62</v>
      </c>
      <c r="E69" s="67" t="s">
        <v>606</v>
      </c>
      <c r="F69" s="67" t="s">
        <v>665</v>
      </c>
      <c r="G69" s="67" t="s">
        <v>568</v>
      </c>
      <c r="H69" s="67">
        <v>5.2</v>
      </c>
      <c r="I69" s="67">
        <v>4.75</v>
      </c>
      <c r="J69" s="157">
        <v>17697</v>
      </c>
      <c r="K69" s="157">
        <f t="shared" si="29"/>
        <v>92024.400000000009</v>
      </c>
      <c r="L69" s="157">
        <f t="shared" si="21"/>
        <v>84060.75</v>
      </c>
      <c r="M69" s="164">
        <v>5</v>
      </c>
      <c r="N69" s="164"/>
      <c r="O69" s="169"/>
      <c r="P69" s="164">
        <f t="shared" si="22"/>
        <v>5</v>
      </c>
      <c r="Q69" s="165">
        <f t="shared" si="23"/>
        <v>0.27777777777777779</v>
      </c>
      <c r="R69" s="165">
        <f t="shared" si="70"/>
        <v>0</v>
      </c>
      <c r="S69" s="165">
        <f t="shared" si="70"/>
        <v>0</v>
      </c>
      <c r="T69" s="165">
        <f t="shared" si="25"/>
        <v>0.27777777777777779</v>
      </c>
      <c r="U69" s="157">
        <f t="shared" ref="U69:U120" si="120">K69/18*M69</f>
        <v>25562.333333333336</v>
      </c>
      <c r="V69" s="157">
        <f t="shared" si="102"/>
        <v>0</v>
      </c>
      <c r="W69" s="157">
        <f t="shared" si="103"/>
        <v>0</v>
      </c>
      <c r="X69" s="157">
        <f t="shared" si="31"/>
        <v>25562.333333333336</v>
      </c>
      <c r="Y69" s="157"/>
      <c r="Z69" s="157"/>
      <c r="AA69" s="162"/>
      <c r="AB69" s="162"/>
      <c r="AC69" s="155">
        <f t="shared" si="68"/>
        <v>0</v>
      </c>
      <c r="AD69" s="161"/>
      <c r="AE69" s="170"/>
      <c r="AF69" s="155">
        <f t="shared" si="67"/>
        <v>0</v>
      </c>
      <c r="AG69" s="161"/>
      <c r="AH69" s="162"/>
      <c r="AI69" s="155">
        <f t="shared" si="69"/>
        <v>0</v>
      </c>
      <c r="AJ69" s="160">
        <f t="shared" si="84"/>
        <v>0.27777777777777779</v>
      </c>
      <c r="AK69" s="157">
        <v>40</v>
      </c>
      <c r="AL69" s="155">
        <f t="shared" si="33"/>
        <v>1966.3333333333335</v>
      </c>
      <c r="AM69" s="155">
        <f t="shared" si="54"/>
        <v>1966.3333333333335</v>
      </c>
      <c r="AN69" s="155">
        <f t="shared" si="85"/>
        <v>25562.333333333336</v>
      </c>
      <c r="AO69" s="155">
        <f t="shared" si="38"/>
        <v>27528.666666666668</v>
      </c>
      <c r="AP69" s="155">
        <f t="shared" si="36"/>
        <v>2556.2333333333336</v>
      </c>
      <c r="AQ69" s="157">
        <f>AO69+AP69</f>
        <v>30084.9</v>
      </c>
      <c r="AR69" s="193"/>
    </row>
    <row r="70" spans="1:44" ht="33" x14ac:dyDescent="0.25">
      <c r="A70" s="155">
        <v>55</v>
      </c>
      <c r="B70" s="163" t="s">
        <v>277</v>
      </c>
      <c r="C70" s="163" t="s">
        <v>278</v>
      </c>
      <c r="D70" s="67" t="s">
        <v>62</v>
      </c>
      <c r="E70" s="67" t="s">
        <v>607</v>
      </c>
      <c r="F70" s="114" t="s">
        <v>68</v>
      </c>
      <c r="G70" s="67" t="s">
        <v>69</v>
      </c>
      <c r="H70" s="67">
        <v>5.41</v>
      </c>
      <c r="I70" s="67"/>
      <c r="J70" s="157">
        <v>17698</v>
      </c>
      <c r="K70" s="157">
        <f t="shared" si="29"/>
        <v>95746.180000000008</v>
      </c>
      <c r="L70" s="157">
        <f t="shared" si="21"/>
        <v>0</v>
      </c>
      <c r="M70" s="159">
        <v>9</v>
      </c>
      <c r="N70" s="159"/>
      <c r="O70" s="169"/>
      <c r="P70" s="164">
        <f t="shared" si="22"/>
        <v>9</v>
      </c>
      <c r="Q70" s="165">
        <f t="shared" si="23"/>
        <v>0.5</v>
      </c>
      <c r="R70" s="165">
        <f t="shared" si="70"/>
        <v>0</v>
      </c>
      <c r="S70" s="165">
        <f t="shared" si="70"/>
        <v>0</v>
      </c>
      <c r="T70" s="165">
        <f t="shared" si="25"/>
        <v>0.5</v>
      </c>
      <c r="U70" s="157">
        <f t="shared" si="120"/>
        <v>47873.090000000004</v>
      </c>
      <c r="V70" s="157">
        <f t="shared" si="102"/>
        <v>0</v>
      </c>
      <c r="W70" s="157">
        <f t="shared" si="103"/>
        <v>0</v>
      </c>
      <c r="X70" s="157">
        <f t="shared" si="31"/>
        <v>47873.090000000004</v>
      </c>
      <c r="Y70" s="157"/>
      <c r="Z70" s="155">
        <f>X70*0.3</f>
        <v>14361.927000000001</v>
      </c>
      <c r="AA70" s="155">
        <v>4</v>
      </c>
      <c r="AB70" s="155">
        <v>50</v>
      </c>
      <c r="AC70" s="155">
        <f t="shared" si="68"/>
        <v>1966.3333333333333</v>
      </c>
      <c r="AD70" s="160">
        <v>4</v>
      </c>
      <c r="AE70" s="159">
        <v>25</v>
      </c>
      <c r="AF70" s="155">
        <f t="shared" si="67"/>
        <v>983.16666666666663</v>
      </c>
      <c r="AG70" s="161"/>
      <c r="AH70" s="162"/>
      <c r="AI70" s="155">
        <f t="shared" si="69"/>
        <v>0</v>
      </c>
      <c r="AJ70" s="160">
        <f t="shared" si="84"/>
        <v>0.5</v>
      </c>
      <c r="AK70" s="157"/>
      <c r="AL70" s="155">
        <f t="shared" si="33"/>
        <v>0</v>
      </c>
      <c r="AM70" s="155">
        <f t="shared" si="54"/>
        <v>17311.427000000003</v>
      </c>
      <c r="AN70" s="155">
        <f t="shared" si="85"/>
        <v>47873.090000000004</v>
      </c>
      <c r="AO70" s="155">
        <f t="shared" si="38"/>
        <v>65184.517000000007</v>
      </c>
      <c r="AP70" s="155"/>
      <c r="AQ70" s="157">
        <f t="shared" si="37"/>
        <v>65184.517000000007</v>
      </c>
      <c r="AR70" s="193"/>
    </row>
    <row r="71" spans="1:44" ht="33" x14ac:dyDescent="0.25">
      <c r="A71" s="155">
        <f t="shared" ref="A71:A122" si="121">A70+1</f>
        <v>56</v>
      </c>
      <c r="B71" s="158" t="s">
        <v>108</v>
      </c>
      <c r="C71" s="158" t="s">
        <v>687</v>
      </c>
      <c r="D71" s="67" t="s">
        <v>62</v>
      </c>
      <c r="E71" s="67" t="s">
        <v>688</v>
      </c>
      <c r="F71" s="67" t="s">
        <v>110</v>
      </c>
      <c r="G71" s="67" t="s">
        <v>92</v>
      </c>
      <c r="H71" s="67">
        <v>4.1900000000000004</v>
      </c>
      <c r="I71" s="67"/>
      <c r="J71" s="157">
        <v>17697</v>
      </c>
      <c r="K71" s="157">
        <f t="shared" si="29"/>
        <v>74150.430000000008</v>
      </c>
      <c r="L71" s="157">
        <f t="shared" si="21"/>
        <v>0</v>
      </c>
      <c r="M71" s="159">
        <v>7</v>
      </c>
      <c r="N71" s="159"/>
      <c r="O71" s="157"/>
      <c r="P71" s="164">
        <f t="shared" si="22"/>
        <v>7</v>
      </c>
      <c r="Q71" s="165">
        <f t="shared" si="23"/>
        <v>0.3888888888888889</v>
      </c>
      <c r="R71" s="165">
        <f t="shared" si="70"/>
        <v>0</v>
      </c>
      <c r="S71" s="165">
        <f t="shared" si="70"/>
        <v>0</v>
      </c>
      <c r="T71" s="165">
        <f t="shared" si="25"/>
        <v>0.3888888888888889</v>
      </c>
      <c r="U71" s="157">
        <f t="shared" si="120"/>
        <v>28836.278333333339</v>
      </c>
      <c r="V71" s="157">
        <f t="shared" si="102"/>
        <v>0</v>
      </c>
      <c r="W71" s="157">
        <f t="shared" si="103"/>
        <v>0</v>
      </c>
      <c r="X71" s="157">
        <f t="shared" si="31"/>
        <v>28836.278333333339</v>
      </c>
      <c r="Y71" s="157"/>
      <c r="Z71" s="157"/>
      <c r="AA71" s="155"/>
      <c r="AB71" s="155"/>
      <c r="AC71" s="155">
        <f t="shared" si="68"/>
        <v>0</v>
      </c>
      <c r="AD71" s="160"/>
      <c r="AE71" s="159"/>
      <c r="AF71" s="155">
        <f t="shared" si="67"/>
        <v>0</v>
      </c>
      <c r="AG71" s="160"/>
      <c r="AH71" s="155"/>
      <c r="AI71" s="155">
        <f t="shared" si="69"/>
        <v>0</v>
      </c>
      <c r="AJ71" s="160">
        <f t="shared" si="84"/>
        <v>0.3888888888888889</v>
      </c>
      <c r="AK71" s="157">
        <v>40</v>
      </c>
      <c r="AL71" s="155">
        <f t="shared" si="33"/>
        <v>2752.8666666666668</v>
      </c>
      <c r="AM71" s="155">
        <f t="shared" si="54"/>
        <v>2752.8666666666668</v>
      </c>
      <c r="AN71" s="155">
        <f t="shared" si="85"/>
        <v>28836.278333333339</v>
      </c>
      <c r="AO71" s="155">
        <f>AM71+AN71</f>
        <v>31589.145000000004</v>
      </c>
      <c r="AP71" s="155">
        <f t="shared" si="36"/>
        <v>2883.6278333333339</v>
      </c>
      <c r="AQ71" s="157">
        <f t="shared" si="37"/>
        <v>34472.772833333336</v>
      </c>
      <c r="AR71" s="193"/>
    </row>
    <row r="72" spans="1:44" ht="33" x14ac:dyDescent="0.25">
      <c r="A72" s="155">
        <f t="shared" si="121"/>
        <v>57</v>
      </c>
      <c r="B72" s="163" t="s">
        <v>282</v>
      </c>
      <c r="C72" s="163" t="s">
        <v>283</v>
      </c>
      <c r="D72" s="67" t="s">
        <v>62</v>
      </c>
      <c r="E72" s="67" t="s">
        <v>608</v>
      </c>
      <c r="F72" s="67" t="s">
        <v>68</v>
      </c>
      <c r="G72" s="67" t="s">
        <v>69</v>
      </c>
      <c r="H72" s="67">
        <v>5.32</v>
      </c>
      <c r="I72" s="67"/>
      <c r="J72" s="157">
        <v>17697</v>
      </c>
      <c r="K72" s="157">
        <f t="shared" si="29"/>
        <v>94148.040000000008</v>
      </c>
      <c r="L72" s="157">
        <f t="shared" ref="L72:L120" si="122">J72*I72</f>
        <v>0</v>
      </c>
      <c r="M72" s="164">
        <v>3</v>
      </c>
      <c r="N72" s="164"/>
      <c r="O72" s="157"/>
      <c r="P72" s="164">
        <f t="shared" ref="P72:P119" si="123">M72+N72+O72</f>
        <v>3</v>
      </c>
      <c r="Q72" s="165">
        <f t="shared" ref="Q72:Q120" si="124">M72/18</f>
        <v>0.16666666666666666</v>
      </c>
      <c r="R72" s="165">
        <f t="shared" si="70"/>
        <v>0</v>
      </c>
      <c r="S72" s="165">
        <f t="shared" si="70"/>
        <v>0</v>
      </c>
      <c r="T72" s="165">
        <f t="shared" ref="T72:T120" si="125">Q72+R72+S72</f>
        <v>0.16666666666666666</v>
      </c>
      <c r="U72" s="157">
        <f t="shared" si="120"/>
        <v>15691.34</v>
      </c>
      <c r="V72" s="157">
        <f t="shared" si="102"/>
        <v>0</v>
      </c>
      <c r="W72" s="157">
        <f t="shared" si="103"/>
        <v>0</v>
      </c>
      <c r="X72" s="157">
        <f t="shared" ref="X72:X120" si="126">U72+V72+W72</f>
        <v>15691.34</v>
      </c>
      <c r="Y72" s="157"/>
      <c r="Z72" s="157"/>
      <c r="AA72" s="155"/>
      <c r="AB72" s="155"/>
      <c r="AC72" s="155">
        <f t="shared" si="68"/>
        <v>0</v>
      </c>
      <c r="AD72" s="160"/>
      <c r="AE72" s="159"/>
      <c r="AF72" s="155">
        <f t="shared" si="67"/>
        <v>0</v>
      </c>
      <c r="AG72" s="160"/>
      <c r="AH72" s="155"/>
      <c r="AI72" s="155">
        <f t="shared" si="69"/>
        <v>0</v>
      </c>
      <c r="AJ72" s="160">
        <f t="shared" si="84"/>
        <v>0.16666666666666666</v>
      </c>
      <c r="AK72" s="157">
        <v>40</v>
      </c>
      <c r="AL72" s="155">
        <f t="shared" si="33"/>
        <v>1179.8</v>
      </c>
      <c r="AM72" s="155">
        <f t="shared" si="54"/>
        <v>1179.8</v>
      </c>
      <c r="AN72" s="155">
        <f t="shared" si="85"/>
        <v>15691.34</v>
      </c>
      <c r="AO72" s="155">
        <f t="shared" ref="AO72:AO120" si="127">AM72+AN72</f>
        <v>16871.14</v>
      </c>
      <c r="AP72" s="155">
        <f t="shared" ref="AP72:AP117" si="128">AN72*10%</f>
        <v>1569.134</v>
      </c>
      <c r="AQ72" s="157">
        <f t="shared" si="37"/>
        <v>18440.273999999998</v>
      </c>
      <c r="AR72" s="193"/>
    </row>
    <row r="73" spans="1:44" ht="33" x14ac:dyDescent="0.25">
      <c r="A73" s="155">
        <f t="shared" si="121"/>
        <v>58</v>
      </c>
      <c r="B73" s="163" t="s">
        <v>243</v>
      </c>
      <c r="C73" s="163" t="s">
        <v>285</v>
      </c>
      <c r="D73" s="67" t="s">
        <v>62</v>
      </c>
      <c r="E73" s="67" t="s">
        <v>609</v>
      </c>
      <c r="F73" s="67" t="s">
        <v>157</v>
      </c>
      <c r="G73" s="67" t="s">
        <v>69</v>
      </c>
      <c r="H73" s="67">
        <v>5.24</v>
      </c>
      <c r="I73" s="67"/>
      <c r="J73" s="157">
        <v>17697</v>
      </c>
      <c r="K73" s="157">
        <f t="shared" ref="K73:K120" si="129">H73*J73</f>
        <v>92732.28</v>
      </c>
      <c r="L73" s="157">
        <f t="shared" si="122"/>
        <v>0</v>
      </c>
      <c r="M73" s="164">
        <v>2</v>
      </c>
      <c r="N73" s="164"/>
      <c r="O73" s="157"/>
      <c r="P73" s="164">
        <f t="shared" si="123"/>
        <v>2</v>
      </c>
      <c r="Q73" s="165">
        <f t="shared" si="124"/>
        <v>0.1111111111111111</v>
      </c>
      <c r="R73" s="165">
        <f t="shared" si="70"/>
        <v>0</v>
      </c>
      <c r="S73" s="165">
        <f t="shared" si="70"/>
        <v>0</v>
      </c>
      <c r="T73" s="165">
        <f t="shared" si="125"/>
        <v>0.1111111111111111</v>
      </c>
      <c r="U73" s="157">
        <f t="shared" si="120"/>
        <v>10303.586666666666</v>
      </c>
      <c r="V73" s="157">
        <f t="shared" si="102"/>
        <v>0</v>
      </c>
      <c r="W73" s="157">
        <f t="shared" si="103"/>
        <v>0</v>
      </c>
      <c r="X73" s="157">
        <f t="shared" si="126"/>
        <v>10303.586666666666</v>
      </c>
      <c r="Y73" s="157"/>
      <c r="Z73" s="157"/>
      <c r="AA73" s="155"/>
      <c r="AB73" s="155"/>
      <c r="AC73" s="155">
        <f t="shared" si="68"/>
        <v>0</v>
      </c>
      <c r="AD73" s="160"/>
      <c r="AE73" s="159"/>
      <c r="AF73" s="155">
        <f t="shared" si="67"/>
        <v>0</v>
      </c>
      <c r="AG73" s="160"/>
      <c r="AH73" s="155"/>
      <c r="AI73" s="155">
        <f t="shared" si="69"/>
        <v>0</v>
      </c>
      <c r="AJ73" s="160">
        <f t="shared" si="84"/>
        <v>0.1111111111111111</v>
      </c>
      <c r="AK73" s="157">
        <v>40</v>
      </c>
      <c r="AL73" s="155">
        <f t="shared" ref="AL73:AL120" si="130">17697*AK73*AJ73/100</f>
        <v>786.5333333333333</v>
      </c>
      <c r="AM73" s="155">
        <f t="shared" si="54"/>
        <v>786.5333333333333</v>
      </c>
      <c r="AN73" s="155">
        <f t="shared" si="85"/>
        <v>10303.586666666666</v>
      </c>
      <c r="AO73" s="155">
        <f t="shared" si="127"/>
        <v>11090.119999999999</v>
      </c>
      <c r="AP73" s="155">
        <f t="shared" si="128"/>
        <v>1030.3586666666667</v>
      </c>
      <c r="AQ73" s="157">
        <f t="shared" ref="AQ73:AQ120" si="131">AO73+AP73</f>
        <v>12120.478666666666</v>
      </c>
      <c r="AR73" s="193"/>
    </row>
    <row r="74" spans="1:44" ht="33" x14ac:dyDescent="0.25">
      <c r="A74" s="155">
        <f t="shared" si="121"/>
        <v>59</v>
      </c>
      <c r="B74" s="163" t="s">
        <v>290</v>
      </c>
      <c r="C74" s="163" t="s">
        <v>291</v>
      </c>
      <c r="D74" s="67" t="s">
        <v>62</v>
      </c>
      <c r="E74" s="67" t="s">
        <v>600</v>
      </c>
      <c r="F74" s="67" t="s">
        <v>650</v>
      </c>
      <c r="G74" s="67" t="s">
        <v>64</v>
      </c>
      <c r="H74" s="67">
        <v>4.79</v>
      </c>
      <c r="I74" s="67"/>
      <c r="J74" s="157">
        <v>17697</v>
      </c>
      <c r="K74" s="157">
        <f t="shared" si="129"/>
        <v>84768.63</v>
      </c>
      <c r="L74" s="157">
        <f t="shared" si="122"/>
        <v>0</v>
      </c>
      <c r="M74" s="164">
        <v>3.5</v>
      </c>
      <c r="N74" s="164"/>
      <c r="O74" s="157"/>
      <c r="P74" s="164">
        <f t="shared" si="123"/>
        <v>3.5</v>
      </c>
      <c r="Q74" s="165">
        <f t="shared" si="124"/>
        <v>0.19444444444444445</v>
      </c>
      <c r="R74" s="165">
        <f t="shared" si="70"/>
        <v>0</v>
      </c>
      <c r="S74" s="165">
        <f t="shared" si="70"/>
        <v>0</v>
      </c>
      <c r="T74" s="165">
        <f t="shared" si="125"/>
        <v>0.19444444444444445</v>
      </c>
      <c r="U74" s="157">
        <f t="shared" si="120"/>
        <v>16482.789166666669</v>
      </c>
      <c r="V74" s="157">
        <f t="shared" si="102"/>
        <v>0</v>
      </c>
      <c r="W74" s="157">
        <f t="shared" si="103"/>
        <v>0</v>
      </c>
      <c r="X74" s="157">
        <f t="shared" si="126"/>
        <v>16482.789166666669</v>
      </c>
      <c r="Y74" s="157"/>
      <c r="Z74" s="157"/>
      <c r="AA74" s="155"/>
      <c r="AB74" s="155"/>
      <c r="AC74" s="155">
        <f t="shared" si="68"/>
        <v>0</v>
      </c>
      <c r="AD74" s="160"/>
      <c r="AE74" s="159"/>
      <c r="AF74" s="155">
        <f t="shared" si="67"/>
        <v>0</v>
      </c>
      <c r="AG74" s="160"/>
      <c r="AH74" s="155"/>
      <c r="AI74" s="155">
        <f t="shared" si="69"/>
        <v>0</v>
      </c>
      <c r="AJ74" s="160">
        <f t="shared" ref="AJ74:AJ105" si="132">Q74+R74</f>
        <v>0.19444444444444445</v>
      </c>
      <c r="AK74" s="157">
        <v>40</v>
      </c>
      <c r="AL74" s="155">
        <f t="shared" si="130"/>
        <v>1376.4333333333334</v>
      </c>
      <c r="AM74" s="155">
        <f t="shared" si="54"/>
        <v>1376.4333333333334</v>
      </c>
      <c r="AN74" s="155">
        <f t="shared" si="85"/>
        <v>16482.789166666669</v>
      </c>
      <c r="AO74" s="155">
        <f t="shared" si="127"/>
        <v>17859.222500000003</v>
      </c>
      <c r="AP74" s="155">
        <f t="shared" si="128"/>
        <v>1648.2789166666671</v>
      </c>
      <c r="AQ74" s="157">
        <f t="shared" si="131"/>
        <v>19507.50141666667</v>
      </c>
      <c r="AR74" s="193"/>
    </row>
    <row r="75" spans="1:44" ht="33" x14ac:dyDescent="0.25">
      <c r="A75" s="155">
        <f t="shared" si="121"/>
        <v>60</v>
      </c>
      <c r="B75" s="163" t="s">
        <v>293</v>
      </c>
      <c r="C75" s="163" t="s">
        <v>294</v>
      </c>
      <c r="D75" s="67" t="s">
        <v>62</v>
      </c>
      <c r="E75" s="67" t="s">
        <v>610</v>
      </c>
      <c r="F75" s="114" t="s">
        <v>68</v>
      </c>
      <c r="G75" s="67" t="s">
        <v>69</v>
      </c>
      <c r="H75" s="67">
        <v>5.41</v>
      </c>
      <c r="I75" s="67"/>
      <c r="J75" s="157">
        <v>17697</v>
      </c>
      <c r="K75" s="157">
        <f t="shared" si="129"/>
        <v>95740.77</v>
      </c>
      <c r="L75" s="157">
        <f t="shared" si="122"/>
        <v>0</v>
      </c>
      <c r="M75" s="159">
        <v>22</v>
      </c>
      <c r="N75" s="164"/>
      <c r="O75" s="157"/>
      <c r="P75" s="164">
        <f t="shared" si="123"/>
        <v>22</v>
      </c>
      <c r="Q75" s="165">
        <f t="shared" si="124"/>
        <v>1.2222222222222223</v>
      </c>
      <c r="R75" s="165">
        <f t="shared" si="70"/>
        <v>0</v>
      </c>
      <c r="S75" s="165">
        <f t="shared" si="70"/>
        <v>0</v>
      </c>
      <c r="T75" s="165">
        <f t="shared" si="125"/>
        <v>1.2222222222222223</v>
      </c>
      <c r="U75" s="157">
        <f t="shared" si="120"/>
        <v>117016.49666666667</v>
      </c>
      <c r="V75" s="157">
        <f t="shared" si="102"/>
        <v>0</v>
      </c>
      <c r="W75" s="157">
        <f t="shared" si="103"/>
        <v>0</v>
      </c>
      <c r="X75" s="157">
        <f t="shared" si="126"/>
        <v>117016.49666666667</v>
      </c>
      <c r="Y75" s="157"/>
      <c r="Z75" s="155">
        <f>X75*0.3</f>
        <v>35104.949000000001</v>
      </c>
      <c r="AA75" s="155">
        <v>2</v>
      </c>
      <c r="AB75" s="155">
        <v>40</v>
      </c>
      <c r="AC75" s="155">
        <f t="shared" si="68"/>
        <v>786.5333333333333</v>
      </c>
      <c r="AD75" s="155">
        <v>4</v>
      </c>
      <c r="AE75" s="159">
        <v>20</v>
      </c>
      <c r="AF75" s="155">
        <f t="shared" si="67"/>
        <v>786.5333333333333</v>
      </c>
      <c r="AG75" s="160">
        <v>1</v>
      </c>
      <c r="AH75" s="155">
        <v>30</v>
      </c>
      <c r="AI75" s="155">
        <f t="shared" si="69"/>
        <v>5309.0999999999995</v>
      </c>
      <c r="AJ75" s="160">
        <f t="shared" si="132"/>
        <v>1.2222222222222223</v>
      </c>
      <c r="AK75" s="157"/>
      <c r="AL75" s="155">
        <f t="shared" si="130"/>
        <v>0</v>
      </c>
      <c r="AM75" s="155">
        <f t="shared" si="54"/>
        <v>41987.115666666665</v>
      </c>
      <c r="AN75" s="155">
        <f t="shared" si="85"/>
        <v>117016.49666666667</v>
      </c>
      <c r="AO75" s="155">
        <f t="shared" si="127"/>
        <v>159003.61233333335</v>
      </c>
      <c r="AP75" s="155">
        <f t="shared" si="128"/>
        <v>11701.649666666668</v>
      </c>
      <c r="AQ75" s="157">
        <f t="shared" si="131"/>
        <v>170705.26200000002</v>
      </c>
      <c r="AR75" s="193"/>
    </row>
    <row r="76" spans="1:44" ht="49.5" x14ac:dyDescent="0.25">
      <c r="A76" s="155">
        <f t="shared" si="121"/>
        <v>61</v>
      </c>
      <c r="B76" s="158" t="s">
        <v>689</v>
      </c>
      <c r="C76" s="158" t="s">
        <v>690</v>
      </c>
      <c r="D76" s="67" t="s">
        <v>62</v>
      </c>
      <c r="E76" s="67" t="s">
        <v>691</v>
      </c>
      <c r="F76" s="67" t="s">
        <v>110</v>
      </c>
      <c r="G76" s="67" t="s">
        <v>92</v>
      </c>
      <c r="H76" s="67">
        <v>4.2699999999999996</v>
      </c>
      <c r="I76" s="67"/>
      <c r="J76" s="157">
        <v>17697</v>
      </c>
      <c r="K76" s="157">
        <f t="shared" si="129"/>
        <v>75566.189999999988</v>
      </c>
      <c r="L76" s="157">
        <f t="shared" si="122"/>
        <v>0</v>
      </c>
      <c r="M76" s="159">
        <v>14</v>
      </c>
      <c r="N76" s="164"/>
      <c r="O76" s="157"/>
      <c r="P76" s="164">
        <f t="shared" si="123"/>
        <v>14</v>
      </c>
      <c r="Q76" s="165">
        <f t="shared" si="124"/>
        <v>0.77777777777777779</v>
      </c>
      <c r="R76" s="165">
        <f t="shared" si="70"/>
        <v>0</v>
      </c>
      <c r="S76" s="165">
        <f t="shared" si="70"/>
        <v>0</v>
      </c>
      <c r="T76" s="165">
        <f t="shared" si="125"/>
        <v>0.77777777777777779</v>
      </c>
      <c r="U76" s="157">
        <f t="shared" si="120"/>
        <v>58773.703333333324</v>
      </c>
      <c r="V76" s="157">
        <f t="shared" si="102"/>
        <v>0</v>
      </c>
      <c r="W76" s="157">
        <f t="shared" si="103"/>
        <v>0</v>
      </c>
      <c r="X76" s="157">
        <f t="shared" si="126"/>
        <v>58773.703333333324</v>
      </c>
      <c r="Y76" s="157"/>
      <c r="Z76" s="157"/>
      <c r="AA76" s="155"/>
      <c r="AB76" s="155"/>
      <c r="AC76" s="155">
        <f t="shared" si="68"/>
        <v>0</v>
      </c>
      <c r="AD76" s="160"/>
      <c r="AE76" s="159"/>
      <c r="AF76" s="155">
        <f t="shared" si="67"/>
        <v>0</v>
      </c>
      <c r="AG76" s="160"/>
      <c r="AH76" s="155"/>
      <c r="AI76" s="155">
        <f t="shared" si="69"/>
        <v>0</v>
      </c>
      <c r="AJ76" s="160">
        <f t="shared" si="132"/>
        <v>0.77777777777777779</v>
      </c>
      <c r="AK76" s="157">
        <v>40</v>
      </c>
      <c r="AL76" s="155">
        <f t="shared" si="130"/>
        <v>5505.7333333333336</v>
      </c>
      <c r="AM76" s="155">
        <f t="shared" si="54"/>
        <v>5505.7333333333336</v>
      </c>
      <c r="AN76" s="155">
        <f t="shared" si="85"/>
        <v>58773.703333333324</v>
      </c>
      <c r="AO76" s="155">
        <f t="shared" si="127"/>
        <v>64279.436666666661</v>
      </c>
      <c r="AP76" s="155">
        <f t="shared" si="128"/>
        <v>5877.3703333333324</v>
      </c>
      <c r="AQ76" s="157">
        <f t="shared" si="131"/>
        <v>70156.807000000001</v>
      </c>
      <c r="AR76" s="193"/>
    </row>
    <row r="77" spans="1:44" ht="66.75" customHeight="1" x14ac:dyDescent="0.25">
      <c r="A77" s="155">
        <f t="shared" si="121"/>
        <v>62</v>
      </c>
      <c r="B77" s="163" t="s">
        <v>298</v>
      </c>
      <c r="C77" s="163" t="s">
        <v>299</v>
      </c>
      <c r="D77" s="67" t="s">
        <v>62</v>
      </c>
      <c r="E77" s="67" t="s">
        <v>612</v>
      </c>
      <c r="F77" s="67" t="s">
        <v>639</v>
      </c>
      <c r="G77" s="67" t="s">
        <v>64</v>
      </c>
      <c r="H77" s="67">
        <v>5.03</v>
      </c>
      <c r="I77" s="67"/>
      <c r="J77" s="157">
        <v>17697</v>
      </c>
      <c r="K77" s="157">
        <f t="shared" si="129"/>
        <v>89015.91</v>
      </c>
      <c r="L77" s="157"/>
      <c r="M77" s="164">
        <v>15</v>
      </c>
      <c r="N77" s="164"/>
      <c r="O77" s="157"/>
      <c r="P77" s="164">
        <f t="shared" si="123"/>
        <v>15</v>
      </c>
      <c r="Q77" s="165">
        <f t="shared" si="124"/>
        <v>0.83333333333333337</v>
      </c>
      <c r="R77" s="165"/>
      <c r="S77" s="165"/>
      <c r="T77" s="165">
        <f t="shared" si="125"/>
        <v>0.83333333333333337</v>
      </c>
      <c r="U77" s="157">
        <f t="shared" si="120"/>
        <v>74179.925000000003</v>
      </c>
      <c r="V77" s="157"/>
      <c r="W77" s="157"/>
      <c r="X77" s="157">
        <f t="shared" si="126"/>
        <v>74179.925000000003</v>
      </c>
      <c r="Y77" s="157"/>
      <c r="Z77" s="157"/>
      <c r="AA77" s="155"/>
      <c r="AB77" s="155"/>
      <c r="AC77" s="155">
        <f t="shared" si="68"/>
        <v>0</v>
      </c>
      <c r="AD77" s="160"/>
      <c r="AE77" s="159"/>
      <c r="AF77" s="155">
        <f t="shared" si="67"/>
        <v>0</v>
      </c>
      <c r="AG77" s="160"/>
      <c r="AH77" s="155"/>
      <c r="AI77" s="155">
        <f t="shared" si="69"/>
        <v>0</v>
      </c>
      <c r="AJ77" s="160">
        <f t="shared" si="132"/>
        <v>0.83333333333333337</v>
      </c>
      <c r="AK77" s="157">
        <v>40</v>
      </c>
      <c r="AL77" s="155">
        <f t="shared" si="130"/>
        <v>5899</v>
      </c>
      <c r="AM77" s="155">
        <f t="shared" si="54"/>
        <v>5899</v>
      </c>
      <c r="AN77" s="155">
        <f t="shared" si="85"/>
        <v>74179.925000000003</v>
      </c>
      <c r="AO77" s="155">
        <f t="shared" si="127"/>
        <v>80078.925000000003</v>
      </c>
      <c r="AP77" s="155">
        <f t="shared" si="128"/>
        <v>7417.9925000000003</v>
      </c>
      <c r="AQ77" s="157">
        <f t="shared" si="131"/>
        <v>87496.91750000001</v>
      </c>
      <c r="AR77" s="193"/>
    </row>
    <row r="78" spans="1:44" ht="49.5" x14ac:dyDescent="0.25">
      <c r="A78" s="155">
        <f t="shared" si="121"/>
        <v>63</v>
      </c>
      <c r="B78" s="163" t="s">
        <v>301</v>
      </c>
      <c r="C78" s="163" t="s">
        <v>302</v>
      </c>
      <c r="D78" s="67" t="s">
        <v>62</v>
      </c>
      <c r="E78" s="67" t="s">
        <v>613</v>
      </c>
      <c r="F78" s="67" t="s">
        <v>157</v>
      </c>
      <c r="G78" s="67" t="s">
        <v>69</v>
      </c>
      <c r="H78" s="67">
        <v>5.41</v>
      </c>
      <c r="I78" s="67"/>
      <c r="J78" s="157">
        <v>17697</v>
      </c>
      <c r="K78" s="157">
        <f t="shared" si="129"/>
        <v>95740.77</v>
      </c>
      <c r="L78" s="157">
        <f t="shared" si="122"/>
        <v>0</v>
      </c>
      <c r="M78" s="164">
        <v>16</v>
      </c>
      <c r="N78" s="164"/>
      <c r="O78" s="157"/>
      <c r="P78" s="164">
        <f t="shared" si="123"/>
        <v>16</v>
      </c>
      <c r="Q78" s="165">
        <f t="shared" si="124"/>
        <v>0.88888888888888884</v>
      </c>
      <c r="R78" s="165">
        <f t="shared" si="70"/>
        <v>0</v>
      </c>
      <c r="S78" s="165">
        <f t="shared" si="70"/>
        <v>0</v>
      </c>
      <c r="T78" s="165">
        <f t="shared" si="125"/>
        <v>0.88888888888888884</v>
      </c>
      <c r="U78" s="157">
        <f t="shared" si="120"/>
        <v>85102.906666666677</v>
      </c>
      <c r="V78" s="157">
        <f t="shared" ref="V78:V120" si="133">L78/24*N78</f>
        <v>0</v>
      </c>
      <c r="W78" s="157">
        <f t="shared" ref="W78:W120" si="134">L78/24*O78</f>
        <v>0</v>
      </c>
      <c r="X78" s="157">
        <f t="shared" si="126"/>
        <v>85102.906666666677</v>
      </c>
      <c r="Y78" s="157"/>
      <c r="Z78" s="157"/>
      <c r="AA78" s="155"/>
      <c r="AB78" s="155"/>
      <c r="AC78" s="155">
        <f t="shared" si="68"/>
        <v>0</v>
      </c>
      <c r="AD78" s="160"/>
      <c r="AE78" s="159"/>
      <c r="AF78" s="155">
        <f t="shared" si="67"/>
        <v>0</v>
      </c>
      <c r="AG78" s="160"/>
      <c r="AH78" s="155"/>
      <c r="AI78" s="155">
        <f t="shared" si="69"/>
        <v>0</v>
      </c>
      <c r="AJ78" s="160">
        <f t="shared" si="132"/>
        <v>0.88888888888888884</v>
      </c>
      <c r="AK78" s="157">
        <v>40</v>
      </c>
      <c r="AL78" s="155">
        <f t="shared" si="130"/>
        <v>6292.2666666666664</v>
      </c>
      <c r="AM78" s="155">
        <f t="shared" si="54"/>
        <v>6292.2666666666664</v>
      </c>
      <c r="AN78" s="155">
        <f t="shared" si="85"/>
        <v>85102.906666666677</v>
      </c>
      <c r="AO78" s="155">
        <f t="shared" si="127"/>
        <v>91395.17333333334</v>
      </c>
      <c r="AP78" s="155">
        <f t="shared" si="128"/>
        <v>8510.2906666666677</v>
      </c>
      <c r="AQ78" s="157">
        <f t="shared" si="131"/>
        <v>99905.464000000007</v>
      </c>
      <c r="AR78" s="193"/>
    </row>
    <row r="79" spans="1:44" ht="49.5" x14ac:dyDescent="0.25">
      <c r="A79" s="155">
        <f t="shared" si="121"/>
        <v>64</v>
      </c>
      <c r="B79" s="163" t="s">
        <v>304</v>
      </c>
      <c r="C79" s="163" t="s">
        <v>305</v>
      </c>
      <c r="D79" s="67" t="s">
        <v>306</v>
      </c>
      <c r="E79" s="67" t="s">
        <v>585</v>
      </c>
      <c r="F79" s="67" t="s">
        <v>651</v>
      </c>
      <c r="G79" s="67" t="s">
        <v>555</v>
      </c>
      <c r="H79" s="67"/>
      <c r="I79" s="67">
        <v>4.22</v>
      </c>
      <c r="J79" s="157">
        <v>17697</v>
      </c>
      <c r="K79" s="157">
        <f t="shared" si="129"/>
        <v>0</v>
      </c>
      <c r="L79" s="157">
        <f t="shared" si="122"/>
        <v>74681.34</v>
      </c>
      <c r="M79" s="164"/>
      <c r="N79" s="164">
        <v>29</v>
      </c>
      <c r="O79" s="157">
        <v>0</v>
      </c>
      <c r="P79" s="164">
        <f t="shared" si="123"/>
        <v>29</v>
      </c>
      <c r="Q79" s="165">
        <f t="shared" si="124"/>
        <v>0</v>
      </c>
      <c r="R79" s="165">
        <f t="shared" si="70"/>
        <v>1.2083333333333333</v>
      </c>
      <c r="S79" s="165">
        <f t="shared" si="70"/>
        <v>0</v>
      </c>
      <c r="T79" s="165">
        <f t="shared" si="125"/>
        <v>1.2083333333333333</v>
      </c>
      <c r="U79" s="157">
        <f t="shared" si="120"/>
        <v>0</v>
      </c>
      <c r="V79" s="157">
        <f t="shared" si="133"/>
        <v>90239.952499999999</v>
      </c>
      <c r="W79" s="157">
        <f t="shared" si="134"/>
        <v>0</v>
      </c>
      <c r="X79" s="157">
        <f t="shared" si="126"/>
        <v>90239.952499999999</v>
      </c>
      <c r="Y79" s="157"/>
      <c r="Z79" s="157"/>
      <c r="AA79" s="155"/>
      <c r="AB79" s="155"/>
      <c r="AC79" s="155">
        <f t="shared" si="68"/>
        <v>0</v>
      </c>
      <c r="AD79" s="160"/>
      <c r="AE79" s="159"/>
      <c r="AF79" s="155">
        <f t="shared" si="67"/>
        <v>0</v>
      </c>
      <c r="AG79" s="160"/>
      <c r="AH79" s="155"/>
      <c r="AI79" s="155">
        <f t="shared" si="69"/>
        <v>0</v>
      </c>
      <c r="AJ79" s="160">
        <f t="shared" si="132"/>
        <v>1.2083333333333333</v>
      </c>
      <c r="AK79" s="157">
        <v>40</v>
      </c>
      <c r="AL79" s="155">
        <f t="shared" si="130"/>
        <v>8553.5499999999993</v>
      </c>
      <c r="AM79" s="155">
        <f t="shared" si="54"/>
        <v>8553.5499999999993</v>
      </c>
      <c r="AN79" s="155">
        <f t="shared" si="85"/>
        <v>90239.952499999999</v>
      </c>
      <c r="AO79" s="155">
        <f t="shared" si="127"/>
        <v>98793.502500000002</v>
      </c>
      <c r="AP79" s="155">
        <f t="shared" si="128"/>
        <v>9023.9952499999999</v>
      </c>
      <c r="AQ79" s="157">
        <f t="shared" si="131"/>
        <v>107817.49775000001</v>
      </c>
      <c r="AR79" s="193"/>
    </row>
    <row r="80" spans="1:44" ht="49.5" x14ac:dyDescent="0.25">
      <c r="A80" s="155">
        <f t="shared" si="121"/>
        <v>65</v>
      </c>
      <c r="B80" s="163" t="s">
        <v>309</v>
      </c>
      <c r="C80" s="163" t="s">
        <v>310</v>
      </c>
      <c r="D80" s="67" t="s">
        <v>62</v>
      </c>
      <c r="E80" s="67" t="s">
        <v>601</v>
      </c>
      <c r="F80" s="67" t="s">
        <v>311</v>
      </c>
      <c r="G80" s="67" t="s">
        <v>64</v>
      </c>
      <c r="H80" s="67">
        <v>4.95</v>
      </c>
      <c r="I80" s="67"/>
      <c r="J80" s="157">
        <v>17697</v>
      </c>
      <c r="K80" s="157">
        <f t="shared" si="129"/>
        <v>87600.150000000009</v>
      </c>
      <c r="L80" s="157">
        <f t="shared" si="122"/>
        <v>0</v>
      </c>
      <c r="M80" s="164">
        <v>27</v>
      </c>
      <c r="N80" s="164"/>
      <c r="O80" s="157"/>
      <c r="P80" s="164">
        <f t="shared" si="123"/>
        <v>27</v>
      </c>
      <c r="Q80" s="165">
        <f t="shared" si="124"/>
        <v>1.5</v>
      </c>
      <c r="R80" s="165">
        <f t="shared" si="70"/>
        <v>0</v>
      </c>
      <c r="S80" s="165">
        <f t="shared" si="70"/>
        <v>0</v>
      </c>
      <c r="T80" s="165">
        <f t="shared" si="125"/>
        <v>1.5</v>
      </c>
      <c r="U80" s="157">
        <f t="shared" si="120"/>
        <v>131400.22500000001</v>
      </c>
      <c r="V80" s="157">
        <f t="shared" si="133"/>
        <v>0</v>
      </c>
      <c r="W80" s="157">
        <f t="shared" si="134"/>
        <v>0</v>
      </c>
      <c r="X80" s="157">
        <f t="shared" si="126"/>
        <v>131400.22500000001</v>
      </c>
      <c r="Y80" s="157"/>
      <c r="Z80" s="157"/>
      <c r="AA80" s="155"/>
      <c r="AB80" s="155"/>
      <c r="AC80" s="155">
        <f t="shared" si="68"/>
        <v>0</v>
      </c>
      <c r="AD80" s="160"/>
      <c r="AE80" s="159"/>
      <c r="AF80" s="155">
        <f t="shared" si="67"/>
        <v>0</v>
      </c>
      <c r="AG80" s="160"/>
      <c r="AH80" s="155"/>
      <c r="AI80" s="155">
        <f t="shared" si="69"/>
        <v>0</v>
      </c>
      <c r="AJ80" s="160">
        <f t="shared" si="132"/>
        <v>1.5</v>
      </c>
      <c r="AK80" s="157">
        <v>40</v>
      </c>
      <c r="AL80" s="155">
        <f t="shared" si="130"/>
        <v>10618.2</v>
      </c>
      <c r="AM80" s="155">
        <f t="shared" si="54"/>
        <v>10618.2</v>
      </c>
      <c r="AN80" s="155">
        <f t="shared" ref="AN80:AN111" si="135">X80</f>
        <v>131400.22500000001</v>
      </c>
      <c r="AO80" s="155">
        <f t="shared" si="127"/>
        <v>142018.42500000002</v>
      </c>
      <c r="AP80" s="155">
        <f t="shared" si="128"/>
        <v>13140.022500000001</v>
      </c>
      <c r="AQ80" s="157">
        <f t="shared" si="131"/>
        <v>155158.44750000001</v>
      </c>
      <c r="AR80" s="193"/>
    </row>
    <row r="81" spans="1:44" ht="33" x14ac:dyDescent="0.25">
      <c r="A81" s="155">
        <f t="shared" si="121"/>
        <v>66</v>
      </c>
      <c r="B81" s="163" t="s">
        <v>313</v>
      </c>
      <c r="C81" s="163" t="s">
        <v>314</v>
      </c>
      <c r="D81" s="67" t="s">
        <v>62</v>
      </c>
      <c r="E81" s="114" t="s">
        <v>709</v>
      </c>
      <c r="F81" s="67" t="s">
        <v>315</v>
      </c>
      <c r="G81" s="67" t="s">
        <v>568</v>
      </c>
      <c r="H81" s="67"/>
      <c r="I81" s="67">
        <v>4.62</v>
      </c>
      <c r="J81" s="157">
        <v>17697</v>
      </c>
      <c r="K81" s="157">
        <f t="shared" si="129"/>
        <v>0</v>
      </c>
      <c r="L81" s="157">
        <f t="shared" si="122"/>
        <v>81760.14</v>
      </c>
      <c r="M81" s="164"/>
      <c r="N81" s="164">
        <v>7</v>
      </c>
      <c r="O81" s="157"/>
      <c r="P81" s="164">
        <f t="shared" si="123"/>
        <v>7</v>
      </c>
      <c r="Q81" s="165">
        <f t="shared" si="124"/>
        <v>0</v>
      </c>
      <c r="R81" s="165">
        <f t="shared" si="70"/>
        <v>0.29166666666666669</v>
      </c>
      <c r="S81" s="165">
        <f t="shared" si="70"/>
        <v>0</v>
      </c>
      <c r="T81" s="165">
        <f t="shared" si="125"/>
        <v>0.29166666666666669</v>
      </c>
      <c r="U81" s="157">
        <f t="shared" si="120"/>
        <v>0</v>
      </c>
      <c r="V81" s="157">
        <f t="shared" si="133"/>
        <v>23846.7075</v>
      </c>
      <c r="W81" s="157">
        <f t="shared" si="134"/>
        <v>0</v>
      </c>
      <c r="X81" s="157">
        <f t="shared" si="126"/>
        <v>23846.7075</v>
      </c>
      <c r="Y81" s="157"/>
      <c r="Z81" s="157"/>
      <c r="AA81" s="155"/>
      <c r="AB81" s="155"/>
      <c r="AC81" s="155">
        <f t="shared" si="68"/>
        <v>0</v>
      </c>
      <c r="AD81" s="160"/>
      <c r="AE81" s="159"/>
      <c r="AF81" s="155">
        <f t="shared" si="67"/>
        <v>0</v>
      </c>
      <c r="AG81" s="160"/>
      <c r="AH81" s="155"/>
      <c r="AI81" s="155">
        <f t="shared" si="69"/>
        <v>0</v>
      </c>
      <c r="AJ81" s="160">
        <f t="shared" si="132"/>
        <v>0.29166666666666669</v>
      </c>
      <c r="AK81" s="157">
        <v>40</v>
      </c>
      <c r="AL81" s="155">
        <f t="shared" si="130"/>
        <v>2064.65</v>
      </c>
      <c r="AM81" s="155">
        <f t="shared" si="54"/>
        <v>2064.65</v>
      </c>
      <c r="AN81" s="155">
        <f t="shared" si="135"/>
        <v>23846.7075</v>
      </c>
      <c r="AO81" s="155">
        <f t="shared" si="127"/>
        <v>25911.357500000002</v>
      </c>
      <c r="AP81" s="155">
        <f t="shared" si="128"/>
        <v>2384.6707500000002</v>
      </c>
      <c r="AQ81" s="157">
        <f t="shared" si="131"/>
        <v>28296.028250000003</v>
      </c>
      <c r="AR81" s="193"/>
    </row>
    <row r="82" spans="1:44" ht="49.5" x14ac:dyDescent="0.25">
      <c r="A82" s="155">
        <f t="shared" si="121"/>
        <v>67</v>
      </c>
      <c r="B82" s="158" t="s">
        <v>317</v>
      </c>
      <c r="C82" s="163" t="s">
        <v>318</v>
      </c>
      <c r="D82" s="67" t="s">
        <v>62</v>
      </c>
      <c r="E82" s="67" t="s">
        <v>614</v>
      </c>
      <c r="F82" s="67" t="s">
        <v>76</v>
      </c>
      <c r="G82" s="67" t="s">
        <v>77</v>
      </c>
      <c r="H82" s="67">
        <v>4.8099999999999996</v>
      </c>
      <c r="I82" s="67"/>
      <c r="J82" s="157">
        <v>17697</v>
      </c>
      <c r="K82" s="157">
        <f t="shared" si="129"/>
        <v>85122.569999999992</v>
      </c>
      <c r="L82" s="157">
        <f t="shared" si="122"/>
        <v>0</v>
      </c>
      <c r="M82" s="159">
        <v>25</v>
      </c>
      <c r="N82" s="159"/>
      <c r="O82" s="157"/>
      <c r="P82" s="164">
        <f t="shared" si="123"/>
        <v>25</v>
      </c>
      <c r="Q82" s="165">
        <f t="shared" si="124"/>
        <v>1.3888888888888888</v>
      </c>
      <c r="R82" s="165">
        <f t="shared" si="70"/>
        <v>0</v>
      </c>
      <c r="S82" s="165">
        <f t="shared" si="70"/>
        <v>0</v>
      </c>
      <c r="T82" s="165">
        <f t="shared" si="125"/>
        <v>1.3888888888888888</v>
      </c>
      <c r="U82" s="157">
        <f t="shared" si="120"/>
        <v>118225.79166666664</v>
      </c>
      <c r="V82" s="157">
        <f t="shared" si="133"/>
        <v>0</v>
      </c>
      <c r="W82" s="157">
        <f t="shared" si="134"/>
        <v>0</v>
      </c>
      <c r="X82" s="157">
        <f t="shared" si="126"/>
        <v>118225.79166666664</v>
      </c>
      <c r="Y82" s="157"/>
      <c r="Z82" s="157"/>
      <c r="AA82" s="155"/>
      <c r="AB82" s="155"/>
      <c r="AC82" s="155">
        <f t="shared" si="68"/>
        <v>0</v>
      </c>
      <c r="AD82" s="160"/>
      <c r="AE82" s="159"/>
      <c r="AF82" s="155">
        <f t="shared" si="67"/>
        <v>0</v>
      </c>
      <c r="AG82" s="160"/>
      <c r="AH82" s="155"/>
      <c r="AI82" s="155">
        <f t="shared" si="69"/>
        <v>0</v>
      </c>
      <c r="AJ82" s="160">
        <f t="shared" si="132"/>
        <v>1.3888888888888888</v>
      </c>
      <c r="AK82" s="157">
        <v>40</v>
      </c>
      <c r="AL82" s="155">
        <f t="shared" si="130"/>
        <v>9831.6666666666661</v>
      </c>
      <c r="AM82" s="155">
        <f t="shared" si="54"/>
        <v>9831.6666666666661</v>
      </c>
      <c r="AN82" s="155">
        <f t="shared" si="135"/>
        <v>118225.79166666664</v>
      </c>
      <c r="AO82" s="155">
        <f t="shared" si="127"/>
        <v>128057.45833333331</v>
      </c>
      <c r="AP82" s="155">
        <f t="shared" si="128"/>
        <v>11822.579166666665</v>
      </c>
      <c r="AQ82" s="157">
        <f t="shared" si="131"/>
        <v>139880.03749999998</v>
      </c>
      <c r="AR82" s="193"/>
    </row>
    <row r="83" spans="1:44" ht="66" x14ac:dyDescent="0.25">
      <c r="A83" s="155">
        <f t="shared" si="121"/>
        <v>68</v>
      </c>
      <c r="B83" s="163" t="s">
        <v>320</v>
      </c>
      <c r="C83" s="163" t="s">
        <v>321</v>
      </c>
      <c r="D83" s="67" t="s">
        <v>62</v>
      </c>
      <c r="E83" s="114" t="s">
        <v>615</v>
      </c>
      <c r="F83" s="67" t="s">
        <v>652</v>
      </c>
      <c r="G83" s="67" t="s">
        <v>77</v>
      </c>
      <c r="H83" s="67">
        <v>4.74</v>
      </c>
      <c r="I83" s="67"/>
      <c r="J83" s="157">
        <v>17697</v>
      </c>
      <c r="K83" s="157">
        <f t="shared" si="129"/>
        <v>83883.78</v>
      </c>
      <c r="L83" s="157">
        <f t="shared" si="122"/>
        <v>0</v>
      </c>
      <c r="M83" s="164">
        <v>5</v>
      </c>
      <c r="N83" s="164"/>
      <c r="O83" s="157"/>
      <c r="P83" s="164">
        <f t="shared" si="123"/>
        <v>5</v>
      </c>
      <c r="Q83" s="165">
        <f t="shared" si="124"/>
        <v>0.27777777777777779</v>
      </c>
      <c r="R83" s="165">
        <f t="shared" si="70"/>
        <v>0</v>
      </c>
      <c r="S83" s="165">
        <f t="shared" si="70"/>
        <v>0</v>
      </c>
      <c r="T83" s="165">
        <f t="shared" si="125"/>
        <v>0.27777777777777779</v>
      </c>
      <c r="U83" s="157">
        <f t="shared" si="120"/>
        <v>23301.05</v>
      </c>
      <c r="V83" s="157">
        <f t="shared" si="133"/>
        <v>0</v>
      </c>
      <c r="W83" s="157">
        <f t="shared" si="134"/>
        <v>0</v>
      </c>
      <c r="X83" s="157">
        <f t="shared" si="126"/>
        <v>23301.05</v>
      </c>
      <c r="Y83" s="157"/>
      <c r="Z83" s="157"/>
      <c r="AA83" s="155"/>
      <c r="AB83" s="155"/>
      <c r="AC83" s="155">
        <f t="shared" si="68"/>
        <v>0</v>
      </c>
      <c r="AD83" s="160"/>
      <c r="AE83" s="159"/>
      <c r="AF83" s="155">
        <f t="shared" si="67"/>
        <v>0</v>
      </c>
      <c r="AG83" s="160"/>
      <c r="AH83" s="155"/>
      <c r="AI83" s="155">
        <f t="shared" si="69"/>
        <v>0</v>
      </c>
      <c r="AJ83" s="160">
        <f t="shared" si="132"/>
        <v>0.27777777777777779</v>
      </c>
      <c r="AK83" s="157">
        <v>40</v>
      </c>
      <c r="AL83" s="155">
        <f t="shared" si="130"/>
        <v>1966.3333333333335</v>
      </c>
      <c r="AM83" s="155">
        <f t="shared" si="54"/>
        <v>1966.3333333333335</v>
      </c>
      <c r="AN83" s="155">
        <f t="shared" si="135"/>
        <v>23301.05</v>
      </c>
      <c r="AO83" s="155">
        <f t="shared" si="127"/>
        <v>25267.383333333331</v>
      </c>
      <c r="AP83" s="155">
        <f t="shared" si="128"/>
        <v>2330.105</v>
      </c>
      <c r="AQ83" s="157">
        <f t="shared" si="131"/>
        <v>27597.488333333331</v>
      </c>
      <c r="AR83" s="193"/>
    </row>
    <row r="84" spans="1:44" ht="33" x14ac:dyDescent="0.25">
      <c r="A84" s="155">
        <f t="shared" si="121"/>
        <v>69</v>
      </c>
      <c r="B84" s="163" t="s">
        <v>323</v>
      </c>
      <c r="C84" s="163" t="s">
        <v>324</v>
      </c>
      <c r="D84" s="67" t="s">
        <v>62</v>
      </c>
      <c r="E84" s="67" t="s">
        <v>500</v>
      </c>
      <c r="F84" s="67" t="s">
        <v>653</v>
      </c>
      <c r="G84" s="67" t="s">
        <v>69</v>
      </c>
      <c r="H84" s="67">
        <v>5.16</v>
      </c>
      <c r="I84" s="67"/>
      <c r="J84" s="157">
        <v>17697</v>
      </c>
      <c r="K84" s="157">
        <f t="shared" si="129"/>
        <v>91316.52</v>
      </c>
      <c r="L84" s="157">
        <f t="shared" si="122"/>
        <v>0</v>
      </c>
      <c r="M84" s="164">
        <v>13</v>
      </c>
      <c r="N84" s="164"/>
      <c r="O84" s="157"/>
      <c r="P84" s="164">
        <f t="shared" si="123"/>
        <v>13</v>
      </c>
      <c r="Q84" s="165">
        <f t="shared" si="124"/>
        <v>0.72222222222222221</v>
      </c>
      <c r="R84" s="165"/>
      <c r="S84" s="165"/>
      <c r="T84" s="165">
        <f t="shared" si="125"/>
        <v>0.72222222222222221</v>
      </c>
      <c r="U84" s="157">
        <f t="shared" si="120"/>
        <v>65950.820000000007</v>
      </c>
      <c r="V84" s="157">
        <f t="shared" si="133"/>
        <v>0</v>
      </c>
      <c r="W84" s="157">
        <f t="shared" si="134"/>
        <v>0</v>
      </c>
      <c r="X84" s="157">
        <f t="shared" si="126"/>
        <v>65950.820000000007</v>
      </c>
      <c r="Y84" s="157"/>
      <c r="Z84" s="157"/>
      <c r="AA84" s="155"/>
      <c r="AB84" s="155"/>
      <c r="AC84" s="155">
        <f t="shared" si="68"/>
        <v>0</v>
      </c>
      <c r="AD84" s="160"/>
      <c r="AE84" s="159"/>
      <c r="AF84" s="155">
        <f t="shared" si="67"/>
        <v>0</v>
      </c>
      <c r="AG84" s="160"/>
      <c r="AH84" s="155"/>
      <c r="AI84" s="155">
        <f t="shared" si="69"/>
        <v>0</v>
      </c>
      <c r="AJ84" s="160">
        <f t="shared" si="132"/>
        <v>0.72222222222222221</v>
      </c>
      <c r="AK84" s="157">
        <v>40</v>
      </c>
      <c r="AL84" s="155">
        <f t="shared" si="130"/>
        <v>5112.4666666666672</v>
      </c>
      <c r="AM84" s="155">
        <f t="shared" si="54"/>
        <v>5112.4666666666672</v>
      </c>
      <c r="AN84" s="155">
        <f t="shared" si="135"/>
        <v>65950.820000000007</v>
      </c>
      <c r="AO84" s="155">
        <f t="shared" si="127"/>
        <v>71063.286666666681</v>
      </c>
      <c r="AP84" s="155">
        <f>AN84*10%</f>
        <v>6595.0820000000012</v>
      </c>
      <c r="AQ84" s="157">
        <f t="shared" si="131"/>
        <v>77658.368666666676</v>
      </c>
      <c r="AR84" s="193"/>
    </row>
    <row r="85" spans="1:44" ht="49.5" x14ac:dyDescent="0.25">
      <c r="A85" s="155">
        <f t="shared" si="121"/>
        <v>70</v>
      </c>
      <c r="B85" s="163" t="s">
        <v>326</v>
      </c>
      <c r="C85" s="163" t="s">
        <v>327</v>
      </c>
      <c r="D85" s="67" t="s">
        <v>62</v>
      </c>
      <c r="E85" s="114" t="s">
        <v>710</v>
      </c>
      <c r="F85" s="67" t="s">
        <v>653</v>
      </c>
      <c r="G85" s="67" t="s">
        <v>570</v>
      </c>
      <c r="H85" s="67">
        <v>5.41</v>
      </c>
      <c r="I85" s="67">
        <v>4.75</v>
      </c>
      <c r="J85" s="157">
        <v>17697</v>
      </c>
      <c r="K85" s="157">
        <f t="shared" si="129"/>
        <v>95740.77</v>
      </c>
      <c r="L85" s="157">
        <f t="shared" si="122"/>
        <v>84060.75</v>
      </c>
      <c r="M85" s="164">
        <v>22</v>
      </c>
      <c r="N85" s="164"/>
      <c r="O85" s="157"/>
      <c r="P85" s="164">
        <f t="shared" si="123"/>
        <v>22</v>
      </c>
      <c r="Q85" s="165">
        <f t="shared" si="124"/>
        <v>1.2222222222222223</v>
      </c>
      <c r="R85" s="165">
        <f t="shared" si="70"/>
        <v>0</v>
      </c>
      <c r="S85" s="165">
        <f t="shared" si="70"/>
        <v>0</v>
      </c>
      <c r="T85" s="165">
        <f t="shared" si="125"/>
        <v>1.2222222222222223</v>
      </c>
      <c r="U85" s="157">
        <f t="shared" si="120"/>
        <v>117016.49666666667</v>
      </c>
      <c r="V85" s="157">
        <f t="shared" si="133"/>
        <v>0</v>
      </c>
      <c r="W85" s="157">
        <f t="shared" si="134"/>
        <v>0</v>
      </c>
      <c r="X85" s="157">
        <f t="shared" si="126"/>
        <v>117016.49666666667</v>
      </c>
      <c r="Y85" s="157"/>
      <c r="Z85" s="157"/>
      <c r="AA85" s="155"/>
      <c r="AB85" s="155"/>
      <c r="AC85" s="155">
        <f t="shared" si="68"/>
        <v>0</v>
      </c>
      <c r="AD85" s="160"/>
      <c r="AE85" s="159"/>
      <c r="AF85" s="155">
        <f t="shared" si="67"/>
        <v>0</v>
      </c>
      <c r="AG85" s="160"/>
      <c r="AH85" s="155"/>
      <c r="AI85" s="155">
        <f t="shared" si="69"/>
        <v>0</v>
      </c>
      <c r="AJ85" s="160">
        <f t="shared" si="132"/>
        <v>1.2222222222222223</v>
      </c>
      <c r="AK85" s="157">
        <v>40</v>
      </c>
      <c r="AL85" s="155">
        <f t="shared" si="130"/>
        <v>8651.8666666666668</v>
      </c>
      <c r="AM85" s="155">
        <f t="shared" si="54"/>
        <v>8651.8666666666668</v>
      </c>
      <c r="AN85" s="155">
        <f t="shared" si="135"/>
        <v>117016.49666666667</v>
      </c>
      <c r="AO85" s="155">
        <f t="shared" si="127"/>
        <v>125668.36333333334</v>
      </c>
      <c r="AP85" s="155">
        <f t="shared" si="128"/>
        <v>11701.649666666668</v>
      </c>
      <c r="AQ85" s="157">
        <f t="shared" si="131"/>
        <v>137370.01300000001</v>
      </c>
      <c r="AR85" s="193"/>
    </row>
    <row r="86" spans="1:44" ht="33" x14ac:dyDescent="0.25">
      <c r="A86" s="155">
        <f t="shared" si="121"/>
        <v>71</v>
      </c>
      <c r="B86" s="163" t="s">
        <v>227</v>
      </c>
      <c r="C86" s="163" t="s">
        <v>330</v>
      </c>
      <c r="D86" s="67" t="s">
        <v>62</v>
      </c>
      <c r="E86" s="67" t="s">
        <v>616</v>
      </c>
      <c r="F86" s="67" t="s">
        <v>76</v>
      </c>
      <c r="G86" s="67" t="s">
        <v>77</v>
      </c>
      <c r="H86" s="67">
        <v>5.16</v>
      </c>
      <c r="I86" s="67"/>
      <c r="J86" s="157">
        <v>17697</v>
      </c>
      <c r="K86" s="157">
        <f t="shared" si="129"/>
        <v>91316.52</v>
      </c>
      <c r="L86" s="157">
        <f t="shared" si="122"/>
        <v>0</v>
      </c>
      <c r="M86" s="164">
        <v>16</v>
      </c>
      <c r="N86" s="164"/>
      <c r="O86" s="169"/>
      <c r="P86" s="164">
        <f t="shared" si="123"/>
        <v>16</v>
      </c>
      <c r="Q86" s="165">
        <f t="shared" si="124"/>
        <v>0.88888888888888884</v>
      </c>
      <c r="R86" s="165">
        <f t="shared" si="70"/>
        <v>0</v>
      </c>
      <c r="S86" s="165">
        <f t="shared" si="70"/>
        <v>0</v>
      </c>
      <c r="T86" s="165">
        <f t="shared" si="125"/>
        <v>0.88888888888888884</v>
      </c>
      <c r="U86" s="157">
        <f t="shared" si="120"/>
        <v>81170.240000000005</v>
      </c>
      <c r="V86" s="157">
        <f t="shared" si="133"/>
        <v>0</v>
      </c>
      <c r="W86" s="157">
        <f t="shared" si="134"/>
        <v>0</v>
      </c>
      <c r="X86" s="157">
        <f t="shared" si="126"/>
        <v>81170.240000000005</v>
      </c>
      <c r="Y86" s="157"/>
      <c r="Z86" s="157"/>
      <c r="AA86" s="162"/>
      <c r="AB86" s="162"/>
      <c r="AC86" s="155">
        <f t="shared" si="68"/>
        <v>0</v>
      </c>
      <c r="AD86" s="161"/>
      <c r="AE86" s="170"/>
      <c r="AF86" s="155">
        <f t="shared" si="67"/>
        <v>0</v>
      </c>
      <c r="AG86" s="161"/>
      <c r="AH86" s="162"/>
      <c r="AI86" s="155">
        <f t="shared" si="69"/>
        <v>0</v>
      </c>
      <c r="AJ86" s="160">
        <f t="shared" si="132"/>
        <v>0.88888888888888884</v>
      </c>
      <c r="AK86" s="157">
        <v>40</v>
      </c>
      <c r="AL86" s="155">
        <f t="shared" si="130"/>
        <v>6292.2666666666664</v>
      </c>
      <c r="AM86" s="155">
        <f t="shared" ref="AM86:AM122" si="136">AL86+AI86+AF86+AC86+Z86</f>
        <v>6292.2666666666664</v>
      </c>
      <c r="AN86" s="155">
        <f t="shared" si="135"/>
        <v>81170.240000000005</v>
      </c>
      <c r="AO86" s="155">
        <f t="shared" si="127"/>
        <v>87462.506666666668</v>
      </c>
      <c r="AP86" s="155">
        <f t="shared" si="128"/>
        <v>8117.0240000000013</v>
      </c>
      <c r="AQ86" s="157">
        <f t="shared" si="131"/>
        <v>95579.530666666673</v>
      </c>
      <c r="AR86" s="193"/>
    </row>
    <row r="87" spans="1:44" ht="33" x14ac:dyDescent="0.25">
      <c r="A87" s="155">
        <f t="shared" si="121"/>
        <v>72</v>
      </c>
      <c r="B87" s="163" t="s">
        <v>304</v>
      </c>
      <c r="C87" s="163" t="s">
        <v>337</v>
      </c>
      <c r="D87" s="67" t="s">
        <v>306</v>
      </c>
      <c r="E87" s="67" t="s">
        <v>617</v>
      </c>
      <c r="F87" s="67" t="s">
        <v>110</v>
      </c>
      <c r="G87" s="67" t="s">
        <v>133</v>
      </c>
      <c r="H87" s="67">
        <v>0</v>
      </c>
      <c r="I87" s="67">
        <v>3.61</v>
      </c>
      <c r="J87" s="157">
        <v>17697</v>
      </c>
      <c r="K87" s="157">
        <f t="shared" si="129"/>
        <v>0</v>
      </c>
      <c r="L87" s="157">
        <f t="shared" si="122"/>
        <v>63886.17</v>
      </c>
      <c r="M87" s="164">
        <v>0</v>
      </c>
      <c r="N87" s="164">
        <v>4</v>
      </c>
      <c r="O87" s="157">
        <v>0</v>
      </c>
      <c r="P87" s="164">
        <f t="shared" si="123"/>
        <v>4</v>
      </c>
      <c r="Q87" s="165">
        <f t="shared" si="124"/>
        <v>0</v>
      </c>
      <c r="R87" s="165">
        <f t="shared" ref="R87:S104" si="137">N87/24</f>
        <v>0.16666666666666666</v>
      </c>
      <c r="S87" s="165">
        <f t="shared" si="137"/>
        <v>0</v>
      </c>
      <c r="T87" s="165">
        <f t="shared" si="125"/>
        <v>0.16666666666666666</v>
      </c>
      <c r="U87" s="157">
        <f t="shared" si="120"/>
        <v>0</v>
      </c>
      <c r="V87" s="157">
        <f t="shared" si="133"/>
        <v>10647.695</v>
      </c>
      <c r="W87" s="157">
        <f t="shared" si="134"/>
        <v>0</v>
      </c>
      <c r="X87" s="157">
        <f t="shared" si="126"/>
        <v>10647.695</v>
      </c>
      <c r="Y87" s="157"/>
      <c r="Z87" s="157"/>
      <c r="AA87" s="155"/>
      <c r="AB87" s="155"/>
      <c r="AC87" s="155">
        <f t="shared" si="68"/>
        <v>0</v>
      </c>
      <c r="AD87" s="160"/>
      <c r="AE87" s="159"/>
      <c r="AF87" s="155">
        <f t="shared" si="67"/>
        <v>0</v>
      </c>
      <c r="AG87" s="160"/>
      <c r="AH87" s="155"/>
      <c r="AI87" s="155">
        <f t="shared" si="69"/>
        <v>0</v>
      </c>
      <c r="AJ87" s="160">
        <f t="shared" si="132"/>
        <v>0.16666666666666666</v>
      </c>
      <c r="AK87" s="157">
        <v>40</v>
      </c>
      <c r="AL87" s="155">
        <f t="shared" si="130"/>
        <v>1179.8</v>
      </c>
      <c r="AM87" s="155">
        <f t="shared" si="136"/>
        <v>1179.8</v>
      </c>
      <c r="AN87" s="155">
        <f t="shared" si="135"/>
        <v>10647.695</v>
      </c>
      <c r="AO87" s="155">
        <f t="shared" si="127"/>
        <v>11827.494999999999</v>
      </c>
      <c r="AP87" s="155">
        <f t="shared" si="128"/>
        <v>1064.7695000000001</v>
      </c>
      <c r="AQ87" s="157">
        <f t="shared" si="131"/>
        <v>12892.264499999999</v>
      </c>
      <c r="AR87" s="193"/>
    </row>
    <row r="88" spans="1:44" ht="52.5" customHeight="1" x14ac:dyDescent="0.25">
      <c r="A88" s="155">
        <f t="shared" si="121"/>
        <v>73</v>
      </c>
      <c r="B88" s="163" t="s">
        <v>74</v>
      </c>
      <c r="C88" s="163" t="s">
        <v>339</v>
      </c>
      <c r="D88" s="67" t="s">
        <v>306</v>
      </c>
      <c r="E88" s="67" t="s">
        <v>618</v>
      </c>
      <c r="F88" s="67" t="s">
        <v>646</v>
      </c>
      <c r="G88" s="67" t="s">
        <v>571</v>
      </c>
      <c r="H88" s="67">
        <v>3.49</v>
      </c>
      <c r="I88" s="67">
        <v>4.4000000000000004</v>
      </c>
      <c r="J88" s="157">
        <v>17697</v>
      </c>
      <c r="K88" s="157">
        <f t="shared" si="129"/>
        <v>61762.530000000006</v>
      </c>
      <c r="L88" s="157">
        <f t="shared" si="122"/>
        <v>77866.8</v>
      </c>
      <c r="M88" s="164">
        <v>16</v>
      </c>
      <c r="N88" s="164"/>
      <c r="O88" s="157"/>
      <c r="P88" s="164">
        <f t="shared" si="123"/>
        <v>16</v>
      </c>
      <c r="Q88" s="165">
        <f t="shared" si="124"/>
        <v>0.88888888888888884</v>
      </c>
      <c r="R88" s="165">
        <f t="shared" si="137"/>
        <v>0</v>
      </c>
      <c r="S88" s="165">
        <f t="shared" si="137"/>
        <v>0</v>
      </c>
      <c r="T88" s="165">
        <f t="shared" si="125"/>
        <v>0.88888888888888884</v>
      </c>
      <c r="U88" s="157">
        <f t="shared" si="120"/>
        <v>54900.026666666672</v>
      </c>
      <c r="V88" s="157">
        <f t="shared" si="133"/>
        <v>0</v>
      </c>
      <c r="W88" s="157">
        <f t="shared" si="134"/>
        <v>0</v>
      </c>
      <c r="X88" s="157">
        <f t="shared" si="126"/>
        <v>54900.026666666672</v>
      </c>
      <c r="Y88" s="157"/>
      <c r="Z88" s="157"/>
      <c r="AA88" s="155"/>
      <c r="AB88" s="155"/>
      <c r="AC88" s="155">
        <f t="shared" si="68"/>
        <v>0</v>
      </c>
      <c r="AD88" s="160"/>
      <c r="AE88" s="159"/>
      <c r="AF88" s="155">
        <f t="shared" ref="AF88:AF122" si="138">17697*AE88%/18*AD88</f>
        <v>0</v>
      </c>
      <c r="AG88" s="160"/>
      <c r="AH88" s="155"/>
      <c r="AI88" s="155">
        <f t="shared" si="69"/>
        <v>0</v>
      </c>
      <c r="AJ88" s="160">
        <f t="shared" si="132"/>
        <v>0.88888888888888884</v>
      </c>
      <c r="AK88" s="157">
        <v>40</v>
      </c>
      <c r="AL88" s="155">
        <f t="shared" si="130"/>
        <v>6292.2666666666664</v>
      </c>
      <c r="AM88" s="155">
        <f t="shared" si="136"/>
        <v>6292.2666666666664</v>
      </c>
      <c r="AN88" s="155">
        <f t="shared" si="135"/>
        <v>54900.026666666672</v>
      </c>
      <c r="AO88" s="155">
        <f t="shared" si="127"/>
        <v>61192.293333333335</v>
      </c>
      <c r="AP88" s="155">
        <f t="shared" si="128"/>
        <v>5490.0026666666672</v>
      </c>
      <c r="AQ88" s="157">
        <f t="shared" si="131"/>
        <v>66682.296000000002</v>
      </c>
      <c r="AR88" s="193"/>
    </row>
    <row r="89" spans="1:44" ht="52.5" customHeight="1" x14ac:dyDescent="0.25">
      <c r="A89" s="155">
        <f t="shared" si="121"/>
        <v>74</v>
      </c>
      <c r="B89" s="158" t="s">
        <v>692</v>
      </c>
      <c r="C89" s="163" t="s">
        <v>693</v>
      </c>
      <c r="D89" s="67" t="s">
        <v>62</v>
      </c>
      <c r="E89" s="67" t="s">
        <v>694</v>
      </c>
      <c r="F89" s="67" t="s">
        <v>110</v>
      </c>
      <c r="G89" s="67" t="s">
        <v>92</v>
      </c>
      <c r="H89" s="67">
        <v>4.2699999999999996</v>
      </c>
      <c r="I89" s="67"/>
      <c r="J89" s="157">
        <v>17697</v>
      </c>
      <c r="K89" s="157">
        <f t="shared" ref="K89" si="139">H89*J89</f>
        <v>75566.189999999988</v>
      </c>
      <c r="L89" s="157">
        <f t="shared" ref="L89" si="140">J89*I89</f>
        <v>0</v>
      </c>
      <c r="M89" s="164">
        <v>18</v>
      </c>
      <c r="N89" s="164"/>
      <c r="O89" s="157"/>
      <c r="P89" s="164">
        <f t="shared" ref="P89" si="141">M89+N89+O89</f>
        <v>18</v>
      </c>
      <c r="Q89" s="165">
        <f t="shared" ref="Q89" si="142">M89/18</f>
        <v>1</v>
      </c>
      <c r="R89" s="165">
        <f t="shared" ref="R89" si="143">N89/24</f>
        <v>0</v>
      </c>
      <c r="S89" s="165">
        <f t="shared" ref="S89" si="144">O89/24</f>
        <v>0</v>
      </c>
      <c r="T89" s="165">
        <f t="shared" ref="T89" si="145">Q89+R89+S89</f>
        <v>1</v>
      </c>
      <c r="U89" s="157">
        <f t="shared" ref="U89" si="146">K89/18*M89</f>
        <v>75566.189999999988</v>
      </c>
      <c r="V89" s="157">
        <f t="shared" ref="V89" si="147">L89/24*N89</f>
        <v>0</v>
      </c>
      <c r="W89" s="157">
        <f t="shared" ref="W89" si="148">L89/24*O89</f>
        <v>0</v>
      </c>
      <c r="X89" s="157">
        <f t="shared" ref="X89" si="149">U89+V89+W89</f>
        <v>75566.189999999988</v>
      </c>
      <c r="Y89" s="157"/>
      <c r="Z89" s="157"/>
      <c r="AA89" s="155"/>
      <c r="AB89" s="155"/>
      <c r="AC89" s="155">
        <f t="shared" si="68"/>
        <v>0</v>
      </c>
      <c r="AD89" s="160"/>
      <c r="AE89" s="159"/>
      <c r="AF89" s="155">
        <f t="shared" si="138"/>
        <v>0</v>
      </c>
      <c r="AG89" s="160"/>
      <c r="AH89" s="155"/>
      <c r="AI89" s="155">
        <f t="shared" si="69"/>
        <v>0</v>
      </c>
      <c r="AJ89" s="160">
        <f t="shared" ref="AJ89" si="150">Q89+R89</f>
        <v>1</v>
      </c>
      <c r="AK89" s="157">
        <v>40</v>
      </c>
      <c r="AL89" s="155">
        <f t="shared" ref="AL89" si="151">17697*AK89*AJ89/100</f>
        <v>7078.8</v>
      </c>
      <c r="AM89" s="155">
        <f t="shared" si="136"/>
        <v>7078.8</v>
      </c>
      <c r="AN89" s="155">
        <f t="shared" si="135"/>
        <v>75566.189999999988</v>
      </c>
      <c r="AO89" s="155">
        <f t="shared" ref="AO89" si="152">AM89+AN89</f>
        <v>82644.989999999991</v>
      </c>
      <c r="AP89" s="155">
        <f t="shared" ref="AP89" si="153">AN89*10%</f>
        <v>7556.6189999999988</v>
      </c>
      <c r="AQ89" s="157">
        <f t="shared" ref="AQ89" si="154">AO89+AP89</f>
        <v>90201.608999999997</v>
      </c>
      <c r="AR89" s="193"/>
    </row>
    <row r="90" spans="1:44" ht="49.5" x14ac:dyDescent="0.25">
      <c r="A90" s="155">
        <f t="shared" si="121"/>
        <v>75</v>
      </c>
      <c r="B90" s="158" t="s">
        <v>346</v>
      </c>
      <c r="C90" s="158" t="s">
        <v>347</v>
      </c>
      <c r="D90" s="67" t="s">
        <v>62</v>
      </c>
      <c r="E90" s="114" t="s">
        <v>509</v>
      </c>
      <c r="F90" s="67" t="s">
        <v>68</v>
      </c>
      <c r="G90" s="67" t="s">
        <v>69</v>
      </c>
      <c r="H90" s="67">
        <v>5.41</v>
      </c>
      <c r="I90" s="67"/>
      <c r="J90" s="157">
        <v>17697</v>
      </c>
      <c r="K90" s="157">
        <f t="shared" si="129"/>
        <v>95740.77</v>
      </c>
      <c r="L90" s="157">
        <f t="shared" si="122"/>
        <v>0</v>
      </c>
      <c r="M90" s="164">
        <v>9</v>
      </c>
      <c r="N90" s="164"/>
      <c r="O90" s="157"/>
      <c r="P90" s="164">
        <f t="shared" si="123"/>
        <v>9</v>
      </c>
      <c r="Q90" s="165">
        <f t="shared" si="124"/>
        <v>0.5</v>
      </c>
      <c r="R90" s="165">
        <f t="shared" si="137"/>
        <v>0</v>
      </c>
      <c r="S90" s="165">
        <f t="shared" si="137"/>
        <v>0</v>
      </c>
      <c r="T90" s="165">
        <f t="shared" si="125"/>
        <v>0.5</v>
      </c>
      <c r="U90" s="157">
        <f t="shared" si="120"/>
        <v>47870.385000000009</v>
      </c>
      <c r="V90" s="157">
        <f t="shared" si="133"/>
        <v>0</v>
      </c>
      <c r="W90" s="157">
        <f t="shared" si="134"/>
        <v>0</v>
      </c>
      <c r="X90" s="157">
        <f t="shared" si="126"/>
        <v>47870.385000000009</v>
      </c>
      <c r="Y90" s="157"/>
      <c r="Z90" s="157"/>
      <c r="AA90" s="155"/>
      <c r="AB90" s="155"/>
      <c r="AC90" s="155">
        <f t="shared" si="68"/>
        <v>0</v>
      </c>
      <c r="AD90" s="155"/>
      <c r="AE90" s="159"/>
      <c r="AF90" s="155">
        <f t="shared" si="138"/>
        <v>0</v>
      </c>
      <c r="AG90" s="160"/>
      <c r="AH90" s="155"/>
      <c r="AI90" s="155">
        <f t="shared" si="69"/>
        <v>0</v>
      </c>
      <c r="AJ90" s="160">
        <f t="shared" si="132"/>
        <v>0.5</v>
      </c>
      <c r="AK90" s="157">
        <v>40</v>
      </c>
      <c r="AL90" s="155">
        <f t="shared" si="130"/>
        <v>3539.4</v>
      </c>
      <c r="AM90" s="155">
        <f t="shared" si="136"/>
        <v>3539.4</v>
      </c>
      <c r="AN90" s="155">
        <f t="shared" si="135"/>
        <v>47870.385000000009</v>
      </c>
      <c r="AO90" s="155">
        <f t="shared" si="127"/>
        <v>51409.785000000011</v>
      </c>
      <c r="AP90" s="155"/>
      <c r="AQ90" s="157">
        <f t="shared" si="131"/>
        <v>51409.785000000011</v>
      </c>
      <c r="AR90" s="193"/>
    </row>
    <row r="91" spans="1:44" ht="33" x14ac:dyDescent="0.25">
      <c r="A91" s="155">
        <f t="shared" si="121"/>
        <v>76</v>
      </c>
      <c r="B91" s="163" t="s">
        <v>171</v>
      </c>
      <c r="C91" s="163" t="s">
        <v>349</v>
      </c>
      <c r="D91" s="67" t="s">
        <v>62</v>
      </c>
      <c r="E91" s="67" t="s">
        <v>619</v>
      </c>
      <c r="F91" s="67" t="s">
        <v>654</v>
      </c>
      <c r="G91" s="67" t="s">
        <v>69</v>
      </c>
      <c r="H91" s="67">
        <v>5.24</v>
      </c>
      <c r="I91" s="67"/>
      <c r="J91" s="157">
        <v>17697</v>
      </c>
      <c r="K91" s="157">
        <f t="shared" si="129"/>
        <v>92732.28</v>
      </c>
      <c r="L91" s="157">
        <f t="shared" si="122"/>
        <v>0</v>
      </c>
      <c r="M91" s="164">
        <v>12</v>
      </c>
      <c r="N91" s="164"/>
      <c r="O91" s="157"/>
      <c r="P91" s="164">
        <f t="shared" si="123"/>
        <v>12</v>
      </c>
      <c r="Q91" s="165">
        <f t="shared" si="124"/>
        <v>0.66666666666666663</v>
      </c>
      <c r="R91" s="165">
        <f t="shared" si="137"/>
        <v>0</v>
      </c>
      <c r="S91" s="165">
        <f t="shared" si="137"/>
        <v>0</v>
      </c>
      <c r="T91" s="165">
        <f t="shared" si="125"/>
        <v>0.66666666666666663</v>
      </c>
      <c r="U91" s="157">
        <f t="shared" si="120"/>
        <v>61821.52</v>
      </c>
      <c r="V91" s="157">
        <f t="shared" si="133"/>
        <v>0</v>
      </c>
      <c r="W91" s="157">
        <f t="shared" si="134"/>
        <v>0</v>
      </c>
      <c r="X91" s="157">
        <f t="shared" si="126"/>
        <v>61821.52</v>
      </c>
      <c r="Y91" s="157"/>
      <c r="Z91" s="157"/>
      <c r="AA91" s="155"/>
      <c r="AB91" s="155"/>
      <c r="AC91" s="155">
        <f t="shared" ref="AC91:AC122" si="155">17697*AB91%/18*AA91</f>
        <v>0</v>
      </c>
      <c r="AD91" s="160"/>
      <c r="AE91" s="159"/>
      <c r="AF91" s="155">
        <f t="shared" si="138"/>
        <v>0</v>
      </c>
      <c r="AG91" s="160"/>
      <c r="AH91" s="155"/>
      <c r="AI91" s="155">
        <f t="shared" ref="AI91:AI122" si="156">17697*AH91%</f>
        <v>0</v>
      </c>
      <c r="AJ91" s="160">
        <f t="shared" si="132"/>
        <v>0.66666666666666663</v>
      </c>
      <c r="AK91" s="157">
        <v>40</v>
      </c>
      <c r="AL91" s="155">
        <f t="shared" si="130"/>
        <v>4719.2</v>
      </c>
      <c r="AM91" s="155">
        <f t="shared" si="136"/>
        <v>4719.2</v>
      </c>
      <c r="AN91" s="155">
        <f t="shared" si="135"/>
        <v>61821.52</v>
      </c>
      <c r="AO91" s="155">
        <f t="shared" si="127"/>
        <v>66540.72</v>
      </c>
      <c r="AP91" s="155">
        <f t="shared" si="128"/>
        <v>6182.152</v>
      </c>
      <c r="AQ91" s="157">
        <f t="shared" si="131"/>
        <v>72722.872000000003</v>
      </c>
      <c r="AR91" s="193"/>
    </row>
    <row r="92" spans="1:44" ht="33" x14ac:dyDescent="0.25">
      <c r="A92" s="155">
        <f t="shared" si="121"/>
        <v>77</v>
      </c>
      <c r="B92" s="158" t="s">
        <v>351</v>
      </c>
      <c r="C92" s="163" t="s">
        <v>352</v>
      </c>
      <c r="D92" s="67" t="s">
        <v>62</v>
      </c>
      <c r="E92" s="67" t="s">
        <v>601</v>
      </c>
      <c r="F92" s="114" t="s">
        <v>63</v>
      </c>
      <c r="G92" s="67" t="s">
        <v>64</v>
      </c>
      <c r="H92" s="67">
        <v>4.95</v>
      </c>
      <c r="I92" s="67"/>
      <c r="J92" s="157">
        <v>17697</v>
      </c>
      <c r="K92" s="157">
        <f t="shared" si="129"/>
        <v>87600.150000000009</v>
      </c>
      <c r="L92" s="157">
        <f t="shared" si="122"/>
        <v>0</v>
      </c>
      <c r="M92" s="159">
        <v>17</v>
      </c>
      <c r="N92" s="159"/>
      <c r="O92" s="157"/>
      <c r="P92" s="164">
        <f t="shared" si="123"/>
        <v>17</v>
      </c>
      <c r="Q92" s="165">
        <f t="shared" si="124"/>
        <v>0.94444444444444442</v>
      </c>
      <c r="R92" s="165">
        <f t="shared" si="137"/>
        <v>0</v>
      </c>
      <c r="S92" s="165">
        <f t="shared" si="137"/>
        <v>0</v>
      </c>
      <c r="T92" s="165">
        <f t="shared" si="125"/>
        <v>0.94444444444444442</v>
      </c>
      <c r="U92" s="157">
        <f t="shared" si="120"/>
        <v>82733.475000000006</v>
      </c>
      <c r="V92" s="157">
        <f t="shared" si="133"/>
        <v>0</v>
      </c>
      <c r="W92" s="157">
        <f t="shared" si="134"/>
        <v>0</v>
      </c>
      <c r="X92" s="157">
        <f t="shared" si="126"/>
        <v>82733.475000000006</v>
      </c>
      <c r="Y92" s="157"/>
      <c r="Z92" s="155">
        <f>X92*0.3</f>
        <v>24820.0425</v>
      </c>
      <c r="AA92" s="155"/>
      <c r="AB92" s="155"/>
      <c r="AC92" s="155">
        <f t="shared" si="155"/>
        <v>0</v>
      </c>
      <c r="AD92" s="160"/>
      <c r="AE92" s="159"/>
      <c r="AF92" s="155">
        <f t="shared" si="138"/>
        <v>0</v>
      </c>
      <c r="AG92" s="160">
        <v>1</v>
      </c>
      <c r="AH92" s="155">
        <v>60</v>
      </c>
      <c r="AI92" s="155">
        <f t="shared" si="156"/>
        <v>10618.199999999999</v>
      </c>
      <c r="AJ92" s="160">
        <f t="shared" si="132"/>
        <v>0.94444444444444442</v>
      </c>
      <c r="AK92" s="157"/>
      <c r="AL92" s="155">
        <f t="shared" si="130"/>
        <v>0</v>
      </c>
      <c r="AM92" s="155">
        <f>AL92+AI92+AF92+AC92+Z92</f>
        <v>35438.2425</v>
      </c>
      <c r="AN92" s="155">
        <f t="shared" si="135"/>
        <v>82733.475000000006</v>
      </c>
      <c r="AO92" s="155">
        <f t="shared" si="127"/>
        <v>118171.7175</v>
      </c>
      <c r="AP92" s="155">
        <f t="shared" si="128"/>
        <v>8273.3475000000017</v>
      </c>
      <c r="AQ92" s="157">
        <f t="shared" si="131"/>
        <v>126445.065</v>
      </c>
      <c r="AR92" s="193"/>
    </row>
    <row r="93" spans="1:44" ht="33" x14ac:dyDescent="0.25">
      <c r="A93" s="155">
        <f t="shared" si="121"/>
        <v>78</v>
      </c>
      <c r="B93" s="163" t="s">
        <v>148</v>
      </c>
      <c r="C93" s="163" t="s">
        <v>354</v>
      </c>
      <c r="D93" s="67" t="s">
        <v>62</v>
      </c>
      <c r="E93" s="67" t="s">
        <v>620</v>
      </c>
      <c r="F93" s="67" t="s">
        <v>157</v>
      </c>
      <c r="G93" s="67" t="s">
        <v>69</v>
      </c>
      <c r="H93" s="67">
        <v>5.08</v>
      </c>
      <c r="I93" s="67"/>
      <c r="J93" s="157">
        <v>17697</v>
      </c>
      <c r="K93" s="157">
        <f t="shared" si="129"/>
        <v>89900.76</v>
      </c>
      <c r="L93" s="157">
        <f t="shared" si="122"/>
        <v>0</v>
      </c>
      <c r="M93" s="164">
        <v>16</v>
      </c>
      <c r="N93" s="164"/>
      <c r="O93" s="157"/>
      <c r="P93" s="164">
        <f t="shared" si="123"/>
        <v>16</v>
      </c>
      <c r="Q93" s="165">
        <f t="shared" si="124"/>
        <v>0.88888888888888884</v>
      </c>
      <c r="R93" s="165">
        <f t="shared" si="137"/>
        <v>0</v>
      </c>
      <c r="S93" s="165">
        <f t="shared" si="137"/>
        <v>0</v>
      </c>
      <c r="T93" s="165">
        <f t="shared" si="125"/>
        <v>0.88888888888888884</v>
      </c>
      <c r="U93" s="157">
        <f t="shared" si="120"/>
        <v>79911.786666666667</v>
      </c>
      <c r="V93" s="157">
        <f t="shared" si="133"/>
        <v>0</v>
      </c>
      <c r="W93" s="157">
        <f t="shared" si="134"/>
        <v>0</v>
      </c>
      <c r="X93" s="157">
        <f t="shared" si="126"/>
        <v>79911.786666666667</v>
      </c>
      <c r="Y93" s="157"/>
      <c r="Z93" s="157"/>
      <c r="AA93" s="155"/>
      <c r="AB93" s="155"/>
      <c r="AC93" s="155">
        <f t="shared" si="155"/>
        <v>0</v>
      </c>
      <c r="AD93" s="160"/>
      <c r="AE93" s="159"/>
      <c r="AF93" s="155">
        <f t="shared" si="138"/>
        <v>0</v>
      </c>
      <c r="AG93" s="160"/>
      <c r="AH93" s="155"/>
      <c r="AI93" s="155">
        <f t="shared" si="156"/>
        <v>0</v>
      </c>
      <c r="AJ93" s="160">
        <f t="shared" si="132"/>
        <v>0.88888888888888884</v>
      </c>
      <c r="AK93" s="157">
        <v>40</v>
      </c>
      <c r="AL93" s="155">
        <f t="shared" si="130"/>
        <v>6292.2666666666664</v>
      </c>
      <c r="AM93" s="155">
        <f t="shared" si="136"/>
        <v>6292.2666666666664</v>
      </c>
      <c r="AN93" s="155">
        <f t="shared" si="135"/>
        <v>79911.786666666667</v>
      </c>
      <c r="AO93" s="155">
        <f t="shared" si="127"/>
        <v>86204.05333333333</v>
      </c>
      <c r="AP93" s="155">
        <f t="shared" si="128"/>
        <v>7991.1786666666667</v>
      </c>
      <c r="AQ93" s="157">
        <f t="shared" si="131"/>
        <v>94195.231999999989</v>
      </c>
      <c r="AR93" s="193"/>
    </row>
    <row r="94" spans="1:44" ht="33" x14ac:dyDescent="0.25">
      <c r="A94" s="155">
        <f t="shared" si="121"/>
        <v>79</v>
      </c>
      <c r="B94" s="158" t="s">
        <v>74</v>
      </c>
      <c r="C94" s="163" t="s">
        <v>704</v>
      </c>
      <c r="D94" s="67" t="s">
        <v>62</v>
      </c>
      <c r="E94" s="67" t="s">
        <v>677</v>
      </c>
      <c r="F94" s="67" t="s">
        <v>110</v>
      </c>
      <c r="G94" s="67" t="s">
        <v>92</v>
      </c>
      <c r="H94" s="67">
        <v>4.7300000000000004</v>
      </c>
      <c r="I94" s="67"/>
      <c r="J94" s="157">
        <v>17697</v>
      </c>
      <c r="K94" s="157">
        <f t="shared" si="129"/>
        <v>83706.810000000012</v>
      </c>
      <c r="L94" s="157">
        <f t="shared" si="122"/>
        <v>0</v>
      </c>
      <c r="M94" s="159">
        <v>24</v>
      </c>
      <c r="N94" s="159"/>
      <c r="O94" s="157"/>
      <c r="P94" s="164">
        <f t="shared" si="123"/>
        <v>24</v>
      </c>
      <c r="Q94" s="165">
        <f t="shared" si="124"/>
        <v>1.3333333333333333</v>
      </c>
      <c r="R94" s="165">
        <f t="shared" si="137"/>
        <v>0</v>
      </c>
      <c r="S94" s="165">
        <f t="shared" si="137"/>
        <v>0</v>
      </c>
      <c r="T94" s="165">
        <f t="shared" si="125"/>
        <v>1.3333333333333333</v>
      </c>
      <c r="U94" s="157">
        <f t="shared" si="120"/>
        <v>111609.08000000002</v>
      </c>
      <c r="V94" s="157">
        <f t="shared" si="133"/>
        <v>0</v>
      </c>
      <c r="W94" s="157">
        <f t="shared" si="134"/>
        <v>0</v>
      </c>
      <c r="X94" s="157">
        <f t="shared" si="126"/>
        <v>111609.08000000002</v>
      </c>
      <c r="Y94" s="157"/>
      <c r="Z94" s="157"/>
      <c r="AA94" s="155"/>
      <c r="AB94" s="155"/>
      <c r="AC94" s="155">
        <f t="shared" si="155"/>
        <v>0</v>
      </c>
      <c r="AD94" s="160"/>
      <c r="AE94" s="159"/>
      <c r="AF94" s="155">
        <f t="shared" si="138"/>
        <v>0</v>
      </c>
      <c r="AG94" s="160"/>
      <c r="AH94" s="155"/>
      <c r="AI94" s="155">
        <f t="shared" si="156"/>
        <v>0</v>
      </c>
      <c r="AJ94" s="160">
        <f t="shared" si="132"/>
        <v>1.3333333333333333</v>
      </c>
      <c r="AK94" s="157">
        <v>40</v>
      </c>
      <c r="AL94" s="155">
        <f t="shared" si="130"/>
        <v>9438.4</v>
      </c>
      <c r="AM94" s="155">
        <f t="shared" si="136"/>
        <v>9438.4</v>
      </c>
      <c r="AN94" s="155">
        <f t="shared" si="135"/>
        <v>111609.08000000002</v>
      </c>
      <c r="AO94" s="155">
        <f t="shared" si="127"/>
        <v>121047.48000000001</v>
      </c>
      <c r="AP94" s="155">
        <f t="shared" si="128"/>
        <v>11160.908000000003</v>
      </c>
      <c r="AQ94" s="157">
        <f t="shared" si="131"/>
        <v>132208.38800000001</v>
      </c>
      <c r="AR94" s="193"/>
    </row>
    <row r="95" spans="1:44" ht="33" x14ac:dyDescent="0.25">
      <c r="A95" s="155">
        <f t="shared" si="121"/>
        <v>80</v>
      </c>
      <c r="B95" s="163" t="s">
        <v>358</v>
      </c>
      <c r="C95" s="163" t="s">
        <v>359</v>
      </c>
      <c r="D95" s="67" t="s">
        <v>127</v>
      </c>
      <c r="E95" s="67" t="s">
        <v>621</v>
      </c>
      <c r="F95" s="114" t="s">
        <v>665</v>
      </c>
      <c r="G95" s="67" t="s">
        <v>129</v>
      </c>
      <c r="H95" s="67">
        <v>4.3899999999999997</v>
      </c>
      <c r="I95" s="67"/>
      <c r="J95" s="157">
        <v>17697</v>
      </c>
      <c r="K95" s="157">
        <f t="shared" si="129"/>
        <v>77689.829999999987</v>
      </c>
      <c r="L95" s="157">
        <f t="shared" si="122"/>
        <v>0</v>
      </c>
      <c r="M95" s="164">
        <v>22</v>
      </c>
      <c r="N95" s="164"/>
      <c r="O95" s="157"/>
      <c r="P95" s="164">
        <f t="shared" si="123"/>
        <v>22</v>
      </c>
      <c r="Q95" s="165">
        <f t="shared" si="124"/>
        <v>1.2222222222222223</v>
      </c>
      <c r="R95" s="165">
        <f t="shared" si="137"/>
        <v>0</v>
      </c>
      <c r="S95" s="165">
        <f t="shared" si="137"/>
        <v>0</v>
      </c>
      <c r="T95" s="165">
        <f t="shared" si="125"/>
        <v>1.2222222222222223</v>
      </c>
      <c r="U95" s="157">
        <f t="shared" si="120"/>
        <v>94954.236666666635</v>
      </c>
      <c r="V95" s="157">
        <f t="shared" si="133"/>
        <v>0</v>
      </c>
      <c r="W95" s="157">
        <f t="shared" si="134"/>
        <v>0</v>
      </c>
      <c r="X95" s="157">
        <f t="shared" si="126"/>
        <v>94954.236666666635</v>
      </c>
      <c r="Y95" s="157"/>
      <c r="Z95" s="157"/>
      <c r="AA95" s="155"/>
      <c r="AB95" s="155"/>
      <c r="AC95" s="155">
        <f t="shared" si="155"/>
        <v>0</v>
      </c>
      <c r="AD95" s="160"/>
      <c r="AE95" s="159"/>
      <c r="AF95" s="155">
        <f t="shared" si="138"/>
        <v>0</v>
      </c>
      <c r="AG95" s="160"/>
      <c r="AH95" s="155"/>
      <c r="AI95" s="155">
        <f t="shared" si="156"/>
        <v>0</v>
      </c>
      <c r="AJ95" s="160">
        <f t="shared" si="132"/>
        <v>1.2222222222222223</v>
      </c>
      <c r="AK95" s="157">
        <v>40</v>
      </c>
      <c r="AL95" s="155">
        <f t="shared" si="130"/>
        <v>8651.8666666666668</v>
      </c>
      <c r="AM95" s="155">
        <f t="shared" si="136"/>
        <v>8651.8666666666668</v>
      </c>
      <c r="AN95" s="155">
        <f t="shared" si="135"/>
        <v>94954.236666666635</v>
      </c>
      <c r="AO95" s="155">
        <f t="shared" si="127"/>
        <v>103606.1033333333</v>
      </c>
      <c r="AP95" s="155">
        <f t="shared" si="128"/>
        <v>9495.4236666666638</v>
      </c>
      <c r="AQ95" s="157">
        <f t="shared" si="131"/>
        <v>113101.52699999997</v>
      </c>
      <c r="AR95" s="193"/>
    </row>
    <row r="96" spans="1:44" ht="49.5" x14ac:dyDescent="0.25">
      <c r="A96" s="155">
        <f t="shared" si="121"/>
        <v>81</v>
      </c>
      <c r="B96" s="163" t="s">
        <v>116</v>
      </c>
      <c r="C96" s="163" t="s">
        <v>362</v>
      </c>
      <c r="D96" s="67" t="s">
        <v>62</v>
      </c>
      <c r="E96" s="67" t="s">
        <v>622</v>
      </c>
      <c r="F96" s="67" t="s">
        <v>529</v>
      </c>
      <c r="G96" s="67" t="s">
        <v>570</v>
      </c>
      <c r="H96" s="67">
        <v>5.41</v>
      </c>
      <c r="I96" s="67">
        <v>4.75</v>
      </c>
      <c r="J96" s="157">
        <v>17697</v>
      </c>
      <c r="K96" s="157">
        <f t="shared" si="129"/>
        <v>95740.77</v>
      </c>
      <c r="L96" s="157">
        <f t="shared" si="122"/>
        <v>84060.75</v>
      </c>
      <c r="M96" s="164">
        <v>10.5</v>
      </c>
      <c r="N96" s="164"/>
      <c r="O96" s="157"/>
      <c r="P96" s="164">
        <f t="shared" si="123"/>
        <v>10.5</v>
      </c>
      <c r="Q96" s="165">
        <f t="shared" si="124"/>
        <v>0.58333333333333337</v>
      </c>
      <c r="R96" s="165">
        <f t="shared" si="137"/>
        <v>0</v>
      </c>
      <c r="S96" s="165">
        <f t="shared" si="137"/>
        <v>0</v>
      </c>
      <c r="T96" s="165">
        <f t="shared" si="125"/>
        <v>0.58333333333333337</v>
      </c>
      <c r="U96" s="157">
        <f t="shared" si="120"/>
        <v>55848.782500000008</v>
      </c>
      <c r="V96" s="157">
        <f t="shared" si="133"/>
        <v>0</v>
      </c>
      <c r="W96" s="157">
        <f t="shared" si="134"/>
        <v>0</v>
      </c>
      <c r="X96" s="157">
        <f t="shared" si="126"/>
        <v>55848.782500000008</v>
      </c>
      <c r="Y96" s="157"/>
      <c r="Z96" s="157"/>
      <c r="AA96" s="155"/>
      <c r="AB96" s="155"/>
      <c r="AC96" s="155">
        <f t="shared" si="155"/>
        <v>0</v>
      </c>
      <c r="AD96" s="160"/>
      <c r="AE96" s="159"/>
      <c r="AF96" s="155">
        <f t="shared" si="138"/>
        <v>0</v>
      </c>
      <c r="AG96" s="160"/>
      <c r="AH96" s="155"/>
      <c r="AI96" s="155">
        <f t="shared" si="156"/>
        <v>0</v>
      </c>
      <c r="AJ96" s="160">
        <f>Q96+R96</f>
        <v>0.58333333333333337</v>
      </c>
      <c r="AK96" s="157">
        <v>40</v>
      </c>
      <c r="AL96" s="155">
        <f t="shared" si="130"/>
        <v>4129.3</v>
      </c>
      <c r="AM96" s="155">
        <f t="shared" si="136"/>
        <v>4129.3</v>
      </c>
      <c r="AN96" s="155">
        <f t="shared" si="135"/>
        <v>55848.782500000008</v>
      </c>
      <c r="AO96" s="155">
        <f t="shared" si="127"/>
        <v>59978.082500000011</v>
      </c>
      <c r="AP96" s="155">
        <f t="shared" si="128"/>
        <v>5584.8782500000016</v>
      </c>
      <c r="AQ96" s="157">
        <f t="shared" si="131"/>
        <v>65562.960750000013</v>
      </c>
      <c r="AR96" s="193"/>
    </row>
    <row r="97" spans="1:44" ht="49.5" x14ac:dyDescent="0.25">
      <c r="A97" s="155">
        <f t="shared" si="121"/>
        <v>82</v>
      </c>
      <c r="B97" s="163" t="s">
        <v>364</v>
      </c>
      <c r="C97" s="163" t="s">
        <v>365</v>
      </c>
      <c r="D97" s="67" t="s">
        <v>62</v>
      </c>
      <c r="E97" s="67" t="s">
        <v>623</v>
      </c>
      <c r="F97" s="114" t="s">
        <v>530</v>
      </c>
      <c r="G97" s="67" t="s">
        <v>570</v>
      </c>
      <c r="H97" s="67">
        <v>5.41</v>
      </c>
      <c r="I97" s="67">
        <v>4.75</v>
      </c>
      <c r="J97" s="157">
        <v>17697</v>
      </c>
      <c r="K97" s="157">
        <f t="shared" si="129"/>
        <v>95740.77</v>
      </c>
      <c r="L97" s="157">
        <f t="shared" si="122"/>
        <v>84060.75</v>
      </c>
      <c r="M97" s="164">
        <v>21</v>
      </c>
      <c r="N97" s="164"/>
      <c r="O97" s="164">
        <v>2.5</v>
      </c>
      <c r="P97" s="164">
        <f t="shared" si="123"/>
        <v>23.5</v>
      </c>
      <c r="Q97" s="165">
        <f>M97/18</f>
        <v>1.1666666666666667</v>
      </c>
      <c r="R97" s="165">
        <f t="shared" si="137"/>
        <v>0</v>
      </c>
      <c r="S97" s="165">
        <f t="shared" si="137"/>
        <v>0.10416666666666667</v>
      </c>
      <c r="T97" s="165">
        <f t="shared" si="125"/>
        <v>1.2708333333333335</v>
      </c>
      <c r="U97" s="157">
        <f t="shared" si="120"/>
        <v>111697.56500000002</v>
      </c>
      <c r="V97" s="157">
        <f t="shared" si="133"/>
        <v>0</v>
      </c>
      <c r="W97" s="157">
        <f t="shared" si="134"/>
        <v>8756.328125</v>
      </c>
      <c r="X97" s="157">
        <f t="shared" si="126"/>
        <v>120453.89312500002</v>
      </c>
      <c r="Y97" s="157"/>
      <c r="Z97" s="157"/>
      <c r="AA97" s="155"/>
      <c r="AB97" s="155"/>
      <c r="AC97" s="155">
        <f t="shared" si="155"/>
        <v>0</v>
      </c>
      <c r="AD97" s="160"/>
      <c r="AE97" s="159"/>
      <c r="AF97" s="155">
        <f t="shared" si="138"/>
        <v>0</v>
      </c>
      <c r="AG97" s="160"/>
      <c r="AH97" s="155"/>
      <c r="AI97" s="155">
        <f t="shared" si="156"/>
        <v>0</v>
      </c>
      <c r="AJ97" s="160">
        <f t="shared" si="132"/>
        <v>1.1666666666666667</v>
      </c>
      <c r="AK97" s="157">
        <v>40</v>
      </c>
      <c r="AL97" s="155">
        <f t="shared" si="130"/>
        <v>8258.6</v>
      </c>
      <c r="AM97" s="155">
        <f t="shared" si="136"/>
        <v>8258.6</v>
      </c>
      <c r="AN97" s="155">
        <f t="shared" si="135"/>
        <v>120453.89312500002</v>
      </c>
      <c r="AO97" s="155">
        <f t="shared" si="127"/>
        <v>128712.49312500002</v>
      </c>
      <c r="AP97" s="155">
        <f t="shared" si="128"/>
        <v>12045.389312500003</v>
      </c>
      <c r="AQ97" s="157">
        <f t="shared" si="131"/>
        <v>140757.88243750003</v>
      </c>
      <c r="AR97" s="193"/>
    </row>
    <row r="98" spans="1:44" ht="49.5" x14ac:dyDescent="0.25">
      <c r="A98" s="155">
        <f t="shared" si="121"/>
        <v>83</v>
      </c>
      <c r="B98" s="163" t="s">
        <v>368</v>
      </c>
      <c r="C98" s="163" t="s">
        <v>369</v>
      </c>
      <c r="D98" s="67" t="s">
        <v>62</v>
      </c>
      <c r="E98" s="67" t="s">
        <v>624</v>
      </c>
      <c r="F98" s="67" t="s">
        <v>655</v>
      </c>
      <c r="G98" s="67" t="s">
        <v>572</v>
      </c>
      <c r="H98" s="67">
        <v>4.66</v>
      </c>
      <c r="I98" s="67">
        <v>4.62</v>
      </c>
      <c r="J98" s="157">
        <v>17697</v>
      </c>
      <c r="K98" s="157">
        <f t="shared" si="129"/>
        <v>82468.02</v>
      </c>
      <c r="L98" s="157">
        <f t="shared" si="122"/>
        <v>81760.14</v>
      </c>
      <c r="M98" s="164">
        <v>6</v>
      </c>
      <c r="N98" s="164"/>
      <c r="O98" s="157"/>
      <c r="P98" s="164">
        <f t="shared" si="123"/>
        <v>6</v>
      </c>
      <c r="Q98" s="165">
        <f t="shared" si="124"/>
        <v>0.33333333333333331</v>
      </c>
      <c r="R98" s="165">
        <f t="shared" si="137"/>
        <v>0</v>
      </c>
      <c r="S98" s="165">
        <f t="shared" si="137"/>
        <v>0</v>
      </c>
      <c r="T98" s="165">
        <f t="shared" si="125"/>
        <v>0.33333333333333331</v>
      </c>
      <c r="U98" s="157">
        <f t="shared" si="120"/>
        <v>27489.340000000004</v>
      </c>
      <c r="V98" s="157">
        <f t="shared" si="133"/>
        <v>0</v>
      </c>
      <c r="W98" s="157">
        <f t="shared" si="134"/>
        <v>0</v>
      </c>
      <c r="X98" s="157">
        <f t="shared" si="126"/>
        <v>27489.340000000004</v>
      </c>
      <c r="Y98" s="157"/>
      <c r="Z98" s="157"/>
      <c r="AA98" s="155"/>
      <c r="AB98" s="155"/>
      <c r="AC98" s="155">
        <f t="shared" si="155"/>
        <v>0</v>
      </c>
      <c r="AD98" s="160"/>
      <c r="AE98" s="159"/>
      <c r="AF98" s="155">
        <f t="shared" si="138"/>
        <v>0</v>
      </c>
      <c r="AG98" s="160"/>
      <c r="AH98" s="155"/>
      <c r="AI98" s="155">
        <f t="shared" si="156"/>
        <v>0</v>
      </c>
      <c r="AJ98" s="160">
        <f t="shared" si="132"/>
        <v>0.33333333333333331</v>
      </c>
      <c r="AK98" s="157">
        <v>40</v>
      </c>
      <c r="AL98" s="155">
        <f t="shared" si="130"/>
        <v>2359.6</v>
      </c>
      <c r="AM98" s="155">
        <f t="shared" si="136"/>
        <v>2359.6</v>
      </c>
      <c r="AN98" s="155">
        <f t="shared" si="135"/>
        <v>27489.340000000004</v>
      </c>
      <c r="AO98" s="155">
        <f t="shared" si="127"/>
        <v>29848.940000000002</v>
      </c>
      <c r="AP98" s="155">
        <f t="shared" si="128"/>
        <v>2748.9340000000007</v>
      </c>
      <c r="AQ98" s="157">
        <f t="shared" si="131"/>
        <v>32597.874000000003</v>
      </c>
      <c r="AR98" s="193"/>
    </row>
    <row r="99" spans="1:44" ht="49.5" x14ac:dyDescent="0.25">
      <c r="A99" s="155">
        <f t="shared" si="121"/>
        <v>84</v>
      </c>
      <c r="B99" s="163" t="s">
        <v>372</v>
      </c>
      <c r="C99" s="163" t="s">
        <v>373</v>
      </c>
      <c r="D99" s="67" t="s">
        <v>62</v>
      </c>
      <c r="E99" s="67" t="s">
        <v>656</v>
      </c>
      <c r="F99" s="67" t="s">
        <v>657</v>
      </c>
      <c r="G99" s="67" t="s">
        <v>567</v>
      </c>
      <c r="H99" s="67">
        <v>4.1900000000000004</v>
      </c>
      <c r="I99" s="67">
        <v>4.49</v>
      </c>
      <c r="J99" s="157">
        <v>17697</v>
      </c>
      <c r="K99" s="157">
        <f t="shared" si="129"/>
        <v>74150.430000000008</v>
      </c>
      <c r="L99" s="157">
        <f t="shared" si="122"/>
        <v>79459.53</v>
      </c>
      <c r="M99" s="164">
        <v>6.5</v>
      </c>
      <c r="N99" s="164"/>
      <c r="O99" s="157"/>
      <c r="P99" s="164">
        <f t="shared" si="123"/>
        <v>6.5</v>
      </c>
      <c r="Q99" s="165">
        <f t="shared" si="124"/>
        <v>0.3611111111111111</v>
      </c>
      <c r="R99" s="165">
        <f t="shared" si="137"/>
        <v>0</v>
      </c>
      <c r="S99" s="165">
        <f t="shared" si="137"/>
        <v>0</v>
      </c>
      <c r="T99" s="165">
        <f t="shared" si="125"/>
        <v>0.3611111111111111</v>
      </c>
      <c r="U99" s="157">
        <f t="shared" si="120"/>
        <v>26776.544166666674</v>
      </c>
      <c r="V99" s="157">
        <f t="shared" si="133"/>
        <v>0</v>
      </c>
      <c r="W99" s="157">
        <f t="shared" si="134"/>
        <v>0</v>
      </c>
      <c r="X99" s="157">
        <f t="shared" si="126"/>
        <v>26776.544166666674</v>
      </c>
      <c r="Y99" s="157"/>
      <c r="Z99" s="157"/>
      <c r="AA99" s="155"/>
      <c r="AB99" s="155"/>
      <c r="AC99" s="155">
        <f t="shared" si="155"/>
        <v>0</v>
      </c>
      <c r="AD99" s="160"/>
      <c r="AE99" s="159"/>
      <c r="AF99" s="155">
        <f t="shared" si="138"/>
        <v>0</v>
      </c>
      <c r="AG99" s="160"/>
      <c r="AH99" s="155"/>
      <c r="AI99" s="155">
        <f t="shared" si="156"/>
        <v>0</v>
      </c>
      <c r="AJ99" s="160">
        <f t="shared" si="132"/>
        <v>0.3611111111111111</v>
      </c>
      <c r="AK99" s="157">
        <v>40</v>
      </c>
      <c r="AL99" s="155">
        <f t="shared" si="130"/>
        <v>2556.2333333333336</v>
      </c>
      <c r="AM99" s="155">
        <f t="shared" si="136"/>
        <v>2556.2333333333336</v>
      </c>
      <c r="AN99" s="155">
        <f t="shared" si="135"/>
        <v>26776.544166666674</v>
      </c>
      <c r="AO99" s="155">
        <f t="shared" si="127"/>
        <v>29332.777500000007</v>
      </c>
      <c r="AP99" s="155">
        <f t="shared" si="128"/>
        <v>2677.6544166666677</v>
      </c>
      <c r="AQ99" s="157">
        <f t="shared" si="131"/>
        <v>32010.431916666676</v>
      </c>
      <c r="AR99" s="193"/>
    </row>
    <row r="100" spans="1:44" ht="33" x14ac:dyDescent="0.25">
      <c r="A100" s="155">
        <f t="shared" si="121"/>
        <v>85</v>
      </c>
      <c r="B100" s="163" t="s">
        <v>304</v>
      </c>
      <c r="C100" s="163" t="s">
        <v>376</v>
      </c>
      <c r="D100" s="67" t="s">
        <v>127</v>
      </c>
      <c r="E100" s="67" t="s">
        <v>625</v>
      </c>
      <c r="F100" s="67" t="s">
        <v>110</v>
      </c>
      <c r="G100" s="67" t="s">
        <v>133</v>
      </c>
      <c r="H100" s="67"/>
      <c r="I100" s="67">
        <v>3.45</v>
      </c>
      <c r="J100" s="157">
        <v>17697</v>
      </c>
      <c r="K100" s="157">
        <f t="shared" si="129"/>
        <v>0</v>
      </c>
      <c r="L100" s="157">
        <f t="shared" si="122"/>
        <v>61054.65</v>
      </c>
      <c r="M100" s="164"/>
      <c r="N100" s="164">
        <v>15.5</v>
      </c>
      <c r="O100" s="157"/>
      <c r="P100" s="164">
        <f t="shared" si="123"/>
        <v>15.5</v>
      </c>
      <c r="Q100" s="165">
        <f t="shared" si="124"/>
        <v>0</v>
      </c>
      <c r="R100" s="165">
        <f t="shared" si="137"/>
        <v>0.64583333333333337</v>
      </c>
      <c r="S100" s="165">
        <f t="shared" si="137"/>
        <v>0</v>
      </c>
      <c r="T100" s="165">
        <f t="shared" si="125"/>
        <v>0.64583333333333337</v>
      </c>
      <c r="U100" s="157">
        <f t="shared" si="120"/>
        <v>0</v>
      </c>
      <c r="V100" s="157">
        <f t="shared" si="133"/>
        <v>39431.128124999996</v>
      </c>
      <c r="W100" s="157">
        <f t="shared" si="134"/>
        <v>0</v>
      </c>
      <c r="X100" s="157">
        <f t="shared" si="126"/>
        <v>39431.128124999996</v>
      </c>
      <c r="Y100" s="157"/>
      <c r="Z100" s="157"/>
      <c r="AA100" s="155"/>
      <c r="AB100" s="155"/>
      <c r="AC100" s="155">
        <f t="shared" si="155"/>
        <v>0</v>
      </c>
      <c r="AD100" s="160"/>
      <c r="AE100" s="159"/>
      <c r="AF100" s="155">
        <f t="shared" si="138"/>
        <v>0</v>
      </c>
      <c r="AG100" s="160"/>
      <c r="AH100" s="155"/>
      <c r="AI100" s="155">
        <f t="shared" si="156"/>
        <v>0</v>
      </c>
      <c r="AJ100" s="160">
        <f t="shared" si="132"/>
        <v>0.64583333333333337</v>
      </c>
      <c r="AK100" s="157">
        <v>40</v>
      </c>
      <c r="AL100" s="155">
        <f t="shared" si="130"/>
        <v>4571.7250000000004</v>
      </c>
      <c r="AM100" s="155">
        <f t="shared" si="136"/>
        <v>4571.7250000000004</v>
      </c>
      <c r="AN100" s="155">
        <f t="shared" si="135"/>
        <v>39431.128124999996</v>
      </c>
      <c r="AO100" s="155">
        <f t="shared" si="127"/>
        <v>44002.853124999994</v>
      </c>
      <c r="AP100" s="155">
        <f t="shared" si="128"/>
        <v>3943.1128124999996</v>
      </c>
      <c r="AQ100" s="157">
        <f t="shared" si="131"/>
        <v>47945.96593749999</v>
      </c>
      <c r="AR100" s="193"/>
    </row>
    <row r="101" spans="1:44" ht="33" x14ac:dyDescent="0.25">
      <c r="A101" s="155">
        <f t="shared" si="121"/>
        <v>86</v>
      </c>
      <c r="B101" s="158" t="s">
        <v>304</v>
      </c>
      <c r="C101" s="163" t="s">
        <v>378</v>
      </c>
      <c r="D101" s="67" t="s">
        <v>127</v>
      </c>
      <c r="E101" s="67" t="s">
        <v>626</v>
      </c>
      <c r="F101" s="67" t="s">
        <v>110</v>
      </c>
      <c r="G101" s="67" t="s">
        <v>133</v>
      </c>
      <c r="H101" s="67"/>
      <c r="I101" s="67">
        <v>3.53</v>
      </c>
      <c r="J101" s="157">
        <v>17697</v>
      </c>
      <c r="K101" s="157">
        <f t="shared" si="129"/>
        <v>0</v>
      </c>
      <c r="L101" s="157">
        <f t="shared" si="122"/>
        <v>62470.409999999996</v>
      </c>
      <c r="M101" s="159"/>
      <c r="N101" s="159">
        <v>27.5</v>
      </c>
      <c r="O101" s="157"/>
      <c r="P101" s="164">
        <f t="shared" si="123"/>
        <v>27.5</v>
      </c>
      <c r="Q101" s="165">
        <f t="shared" si="124"/>
        <v>0</v>
      </c>
      <c r="R101" s="165">
        <f t="shared" si="137"/>
        <v>1.1458333333333333</v>
      </c>
      <c r="S101" s="165">
        <f t="shared" si="137"/>
        <v>0</v>
      </c>
      <c r="T101" s="165">
        <f t="shared" si="125"/>
        <v>1.1458333333333333</v>
      </c>
      <c r="U101" s="157">
        <f t="shared" si="120"/>
        <v>0</v>
      </c>
      <c r="V101" s="157">
        <f t="shared" si="133"/>
        <v>71580.678124999991</v>
      </c>
      <c r="W101" s="157">
        <f t="shared" si="134"/>
        <v>0</v>
      </c>
      <c r="X101" s="157">
        <f t="shared" si="126"/>
        <v>71580.678124999991</v>
      </c>
      <c r="Y101" s="157"/>
      <c r="Z101" s="157"/>
      <c r="AA101" s="155"/>
      <c r="AB101" s="155"/>
      <c r="AC101" s="155">
        <f t="shared" si="155"/>
        <v>0</v>
      </c>
      <c r="AD101" s="160"/>
      <c r="AE101" s="159"/>
      <c r="AF101" s="155">
        <f t="shared" si="138"/>
        <v>0</v>
      </c>
      <c r="AG101" s="160"/>
      <c r="AH101" s="155"/>
      <c r="AI101" s="155">
        <f t="shared" si="156"/>
        <v>0</v>
      </c>
      <c r="AJ101" s="160">
        <f t="shared" si="132"/>
        <v>1.1458333333333333</v>
      </c>
      <c r="AK101" s="157">
        <v>40</v>
      </c>
      <c r="AL101" s="155">
        <f t="shared" si="130"/>
        <v>8111.125</v>
      </c>
      <c r="AM101" s="155">
        <f t="shared" si="136"/>
        <v>8111.125</v>
      </c>
      <c r="AN101" s="155">
        <f t="shared" si="135"/>
        <v>71580.678124999991</v>
      </c>
      <c r="AO101" s="155">
        <f t="shared" si="127"/>
        <v>79691.803124999991</v>
      </c>
      <c r="AP101" s="155">
        <f t="shared" si="128"/>
        <v>7158.0678124999995</v>
      </c>
      <c r="AQ101" s="157">
        <f t="shared" si="131"/>
        <v>86849.870937499989</v>
      </c>
      <c r="AR101" s="193"/>
    </row>
    <row r="102" spans="1:44" ht="33" x14ac:dyDescent="0.25">
      <c r="A102" s="155">
        <f t="shared" si="121"/>
        <v>87</v>
      </c>
      <c r="B102" s="158" t="s">
        <v>227</v>
      </c>
      <c r="C102" s="163" t="s">
        <v>678</v>
      </c>
      <c r="D102" s="67" t="s">
        <v>62</v>
      </c>
      <c r="E102" s="67" t="s">
        <v>723</v>
      </c>
      <c r="F102" s="67" t="s">
        <v>110</v>
      </c>
      <c r="G102" s="67" t="s">
        <v>92</v>
      </c>
      <c r="H102" s="67">
        <v>4.1399999999999997</v>
      </c>
      <c r="I102" s="67"/>
      <c r="J102" s="157">
        <v>17697</v>
      </c>
      <c r="K102" s="157">
        <f t="shared" ref="K102" si="157">H102*J102</f>
        <v>73265.579999999987</v>
      </c>
      <c r="L102" s="157">
        <f t="shared" ref="L102" si="158">J102*I102</f>
        <v>0</v>
      </c>
      <c r="M102" s="159">
        <v>8</v>
      </c>
      <c r="N102" s="159"/>
      <c r="O102" s="157"/>
      <c r="P102" s="164">
        <f t="shared" ref="P102" si="159">M102+N102+O102</f>
        <v>8</v>
      </c>
      <c r="Q102" s="165">
        <f t="shared" ref="Q102" si="160">M102/18</f>
        <v>0.44444444444444442</v>
      </c>
      <c r="R102" s="165">
        <f t="shared" ref="R102" si="161">N102/24</f>
        <v>0</v>
      </c>
      <c r="S102" s="165">
        <f t="shared" ref="S102" si="162">O102/24</f>
        <v>0</v>
      </c>
      <c r="T102" s="165">
        <f t="shared" ref="T102" si="163">Q102+R102+S102</f>
        <v>0.44444444444444442</v>
      </c>
      <c r="U102" s="157">
        <f t="shared" ref="U102" si="164">K102/18*M102</f>
        <v>32562.479999999996</v>
      </c>
      <c r="V102" s="157">
        <f t="shared" ref="V102" si="165">L102/24*N102</f>
        <v>0</v>
      </c>
      <c r="W102" s="157">
        <f t="shared" ref="W102" si="166">L102/24*O102</f>
        <v>0</v>
      </c>
      <c r="X102" s="157">
        <f t="shared" ref="X102" si="167">U102+V102+W102</f>
        <v>32562.479999999996</v>
      </c>
      <c r="Y102" s="157"/>
      <c r="Z102" s="157"/>
      <c r="AA102" s="155"/>
      <c r="AB102" s="155"/>
      <c r="AC102" s="155">
        <f t="shared" si="155"/>
        <v>0</v>
      </c>
      <c r="AD102" s="160"/>
      <c r="AE102" s="159"/>
      <c r="AF102" s="155">
        <f t="shared" si="138"/>
        <v>0</v>
      </c>
      <c r="AG102" s="160"/>
      <c r="AH102" s="155"/>
      <c r="AI102" s="155">
        <f t="shared" si="156"/>
        <v>0</v>
      </c>
      <c r="AJ102" s="160">
        <f t="shared" ref="AJ102" si="168">Q102+R102</f>
        <v>0.44444444444444442</v>
      </c>
      <c r="AK102" s="157">
        <v>40</v>
      </c>
      <c r="AL102" s="155">
        <f t="shared" ref="AL102" si="169">17697*AK102*AJ102/100</f>
        <v>3146.1333333333332</v>
      </c>
      <c r="AM102" s="155">
        <f t="shared" si="136"/>
        <v>3146.1333333333332</v>
      </c>
      <c r="AN102" s="155">
        <f t="shared" si="135"/>
        <v>32562.479999999996</v>
      </c>
      <c r="AO102" s="155">
        <f t="shared" ref="AO102" si="170">AM102+AN102</f>
        <v>35708.613333333327</v>
      </c>
      <c r="AP102" s="155">
        <f t="shared" ref="AP102" si="171">AN102*10%</f>
        <v>3256.2479999999996</v>
      </c>
      <c r="AQ102" s="157">
        <f t="shared" ref="AQ102" si="172">AO102+AP102</f>
        <v>38964.861333333327</v>
      </c>
      <c r="AR102" s="193"/>
    </row>
    <row r="103" spans="1:44" ht="49.5" x14ac:dyDescent="0.25">
      <c r="A103" s="155">
        <f t="shared" si="121"/>
        <v>88</v>
      </c>
      <c r="B103" s="163" t="s">
        <v>380</v>
      </c>
      <c r="C103" s="163" t="s">
        <v>381</v>
      </c>
      <c r="D103" s="67" t="s">
        <v>62</v>
      </c>
      <c r="E103" s="67" t="s">
        <v>627</v>
      </c>
      <c r="F103" s="67" t="s">
        <v>68</v>
      </c>
      <c r="G103" s="67" t="s">
        <v>69</v>
      </c>
      <c r="H103" s="67">
        <v>5.41</v>
      </c>
      <c r="I103" s="67"/>
      <c r="J103" s="157">
        <v>17697</v>
      </c>
      <c r="K103" s="157">
        <f t="shared" si="129"/>
        <v>95740.77</v>
      </c>
      <c r="L103" s="157">
        <f t="shared" si="122"/>
        <v>0</v>
      </c>
      <c r="M103" s="164">
        <v>15</v>
      </c>
      <c r="N103" s="164"/>
      <c r="O103" s="157"/>
      <c r="P103" s="164">
        <f t="shared" si="123"/>
        <v>15</v>
      </c>
      <c r="Q103" s="165">
        <f t="shared" si="124"/>
        <v>0.83333333333333337</v>
      </c>
      <c r="R103" s="165">
        <f t="shared" si="137"/>
        <v>0</v>
      </c>
      <c r="S103" s="165">
        <f t="shared" si="137"/>
        <v>0</v>
      </c>
      <c r="T103" s="165">
        <f t="shared" si="125"/>
        <v>0.83333333333333337</v>
      </c>
      <c r="U103" s="157">
        <f t="shared" si="120"/>
        <v>79783.975000000006</v>
      </c>
      <c r="V103" s="157">
        <f t="shared" si="133"/>
        <v>0</v>
      </c>
      <c r="W103" s="157">
        <f t="shared" si="134"/>
        <v>0</v>
      </c>
      <c r="X103" s="157">
        <f t="shared" si="126"/>
        <v>79783.975000000006</v>
      </c>
      <c r="Y103" s="157"/>
      <c r="Z103" s="157"/>
      <c r="AA103" s="155"/>
      <c r="AB103" s="155"/>
      <c r="AC103" s="155">
        <f t="shared" si="155"/>
        <v>0</v>
      </c>
      <c r="AD103" s="160"/>
      <c r="AE103" s="159"/>
      <c r="AF103" s="155">
        <f t="shared" si="138"/>
        <v>0</v>
      </c>
      <c r="AG103" s="160"/>
      <c r="AH103" s="155"/>
      <c r="AI103" s="155">
        <f t="shared" si="156"/>
        <v>0</v>
      </c>
      <c r="AJ103" s="160">
        <f t="shared" si="132"/>
        <v>0.83333333333333337</v>
      </c>
      <c r="AK103" s="157">
        <v>40</v>
      </c>
      <c r="AL103" s="155">
        <f t="shared" si="130"/>
        <v>5899</v>
      </c>
      <c r="AM103" s="155">
        <f t="shared" si="136"/>
        <v>5899</v>
      </c>
      <c r="AN103" s="155">
        <f t="shared" si="135"/>
        <v>79783.975000000006</v>
      </c>
      <c r="AO103" s="155">
        <f t="shared" si="127"/>
        <v>85682.975000000006</v>
      </c>
      <c r="AP103" s="155">
        <f t="shared" si="128"/>
        <v>7978.3975000000009</v>
      </c>
      <c r="AQ103" s="157">
        <f t="shared" si="131"/>
        <v>93661.372500000012</v>
      </c>
      <c r="AR103" s="193"/>
    </row>
    <row r="104" spans="1:44" ht="33" x14ac:dyDescent="0.25">
      <c r="A104" s="155">
        <f t="shared" si="121"/>
        <v>89</v>
      </c>
      <c r="B104" s="163" t="s">
        <v>560</v>
      </c>
      <c r="C104" s="163" t="s">
        <v>561</v>
      </c>
      <c r="D104" s="67" t="s">
        <v>62</v>
      </c>
      <c r="E104" s="67" t="s">
        <v>721</v>
      </c>
      <c r="F104" s="114" t="s">
        <v>563</v>
      </c>
      <c r="G104" s="67" t="s">
        <v>722</v>
      </c>
      <c r="H104" s="114">
        <v>4.38</v>
      </c>
      <c r="I104" s="114"/>
      <c r="J104" s="155">
        <v>17697</v>
      </c>
      <c r="K104" s="157">
        <f t="shared" si="129"/>
        <v>77512.86</v>
      </c>
      <c r="L104" s="155">
        <f t="shared" si="122"/>
        <v>0</v>
      </c>
      <c r="M104" s="159">
        <v>6</v>
      </c>
      <c r="N104" s="164"/>
      <c r="O104" s="157"/>
      <c r="P104" s="164">
        <f t="shared" si="123"/>
        <v>6</v>
      </c>
      <c r="Q104" s="165">
        <f t="shared" si="124"/>
        <v>0.33333333333333331</v>
      </c>
      <c r="R104" s="165">
        <f t="shared" si="137"/>
        <v>0</v>
      </c>
      <c r="S104" s="165">
        <f t="shared" si="137"/>
        <v>0</v>
      </c>
      <c r="T104" s="165">
        <f t="shared" si="125"/>
        <v>0.33333333333333331</v>
      </c>
      <c r="U104" s="157">
        <f t="shared" si="120"/>
        <v>25837.620000000003</v>
      </c>
      <c r="V104" s="157">
        <f t="shared" si="133"/>
        <v>0</v>
      </c>
      <c r="W104" s="157">
        <f t="shared" si="134"/>
        <v>0</v>
      </c>
      <c r="X104" s="157">
        <f t="shared" si="126"/>
        <v>25837.620000000003</v>
      </c>
      <c r="Y104" s="157"/>
      <c r="Z104" s="157"/>
      <c r="AA104" s="155"/>
      <c r="AB104" s="155"/>
      <c r="AC104" s="155">
        <f t="shared" si="155"/>
        <v>0</v>
      </c>
      <c r="AD104" s="160"/>
      <c r="AE104" s="159"/>
      <c r="AF104" s="155">
        <f t="shared" si="138"/>
        <v>0</v>
      </c>
      <c r="AG104" s="160"/>
      <c r="AH104" s="155"/>
      <c r="AI104" s="155">
        <f t="shared" si="156"/>
        <v>0</v>
      </c>
      <c r="AJ104" s="160">
        <f t="shared" si="132"/>
        <v>0.33333333333333331</v>
      </c>
      <c r="AK104" s="157">
        <v>40</v>
      </c>
      <c r="AL104" s="155">
        <f t="shared" si="130"/>
        <v>2359.6</v>
      </c>
      <c r="AM104" s="155">
        <f t="shared" si="136"/>
        <v>2359.6</v>
      </c>
      <c r="AN104" s="155">
        <f t="shared" si="135"/>
        <v>25837.620000000003</v>
      </c>
      <c r="AO104" s="155">
        <f t="shared" si="127"/>
        <v>28197.22</v>
      </c>
      <c r="AP104" s="155"/>
      <c r="AQ104" s="157">
        <f t="shared" si="131"/>
        <v>28197.22</v>
      </c>
      <c r="AR104" s="193"/>
    </row>
    <row r="105" spans="1:44" ht="66" x14ac:dyDescent="0.25">
      <c r="A105" s="155">
        <f t="shared" si="121"/>
        <v>90</v>
      </c>
      <c r="B105" s="163" t="s">
        <v>383</v>
      </c>
      <c r="C105" s="163" t="s">
        <v>384</v>
      </c>
      <c r="D105" s="67" t="s">
        <v>62</v>
      </c>
      <c r="E105" s="67" t="s">
        <v>628</v>
      </c>
      <c r="F105" s="67" t="s">
        <v>110</v>
      </c>
      <c r="G105" s="67" t="s">
        <v>574</v>
      </c>
      <c r="H105" s="67">
        <v>4.1900000000000004</v>
      </c>
      <c r="I105" s="67">
        <v>4</v>
      </c>
      <c r="J105" s="157">
        <v>17697</v>
      </c>
      <c r="K105" s="157">
        <f t="shared" si="129"/>
        <v>74150.430000000008</v>
      </c>
      <c r="L105" s="157">
        <f t="shared" si="122"/>
        <v>70788</v>
      </c>
      <c r="M105" s="164">
        <v>14</v>
      </c>
      <c r="N105" s="164"/>
      <c r="O105" s="157"/>
      <c r="P105" s="164">
        <f t="shared" si="123"/>
        <v>14</v>
      </c>
      <c r="Q105" s="165">
        <f t="shared" si="124"/>
        <v>0.77777777777777779</v>
      </c>
      <c r="R105" s="165">
        <f t="shared" ref="R105:S120" si="173">N105/24</f>
        <v>0</v>
      </c>
      <c r="S105" s="165">
        <f t="shared" si="173"/>
        <v>0</v>
      </c>
      <c r="T105" s="165">
        <f t="shared" si="125"/>
        <v>0.77777777777777779</v>
      </c>
      <c r="U105" s="157">
        <f t="shared" si="120"/>
        <v>57672.556666666678</v>
      </c>
      <c r="V105" s="157">
        <f t="shared" si="133"/>
        <v>0</v>
      </c>
      <c r="W105" s="157">
        <f t="shared" si="134"/>
        <v>0</v>
      </c>
      <c r="X105" s="157">
        <f t="shared" si="126"/>
        <v>57672.556666666678</v>
      </c>
      <c r="Y105" s="157"/>
      <c r="Z105" s="157"/>
      <c r="AA105" s="155"/>
      <c r="AB105" s="155"/>
      <c r="AC105" s="155">
        <f t="shared" si="155"/>
        <v>0</v>
      </c>
      <c r="AD105" s="160"/>
      <c r="AE105" s="159"/>
      <c r="AF105" s="155">
        <f t="shared" si="138"/>
        <v>0</v>
      </c>
      <c r="AG105" s="160"/>
      <c r="AH105" s="155"/>
      <c r="AI105" s="155">
        <f t="shared" si="156"/>
        <v>0</v>
      </c>
      <c r="AJ105" s="160">
        <f t="shared" si="132"/>
        <v>0.77777777777777779</v>
      </c>
      <c r="AK105" s="157">
        <v>40</v>
      </c>
      <c r="AL105" s="155">
        <f t="shared" si="130"/>
        <v>5505.7333333333336</v>
      </c>
      <c r="AM105" s="155">
        <f t="shared" si="136"/>
        <v>5505.7333333333336</v>
      </c>
      <c r="AN105" s="155">
        <f t="shared" si="135"/>
        <v>57672.556666666678</v>
      </c>
      <c r="AO105" s="155">
        <f t="shared" si="127"/>
        <v>63178.290000000008</v>
      </c>
      <c r="AP105" s="155">
        <f t="shared" si="128"/>
        <v>5767.2556666666678</v>
      </c>
      <c r="AQ105" s="157">
        <f t="shared" si="131"/>
        <v>68945.545666666672</v>
      </c>
      <c r="AR105" s="193"/>
    </row>
    <row r="106" spans="1:44" ht="33" x14ac:dyDescent="0.25">
      <c r="A106" s="155">
        <f t="shared" si="121"/>
        <v>91</v>
      </c>
      <c r="B106" s="158" t="s">
        <v>250</v>
      </c>
      <c r="C106" s="158" t="s">
        <v>703</v>
      </c>
      <c r="D106" s="67" t="s">
        <v>62</v>
      </c>
      <c r="E106" s="114" t="s">
        <v>515</v>
      </c>
      <c r="F106" s="67" t="s">
        <v>110</v>
      </c>
      <c r="G106" s="67" t="s">
        <v>92</v>
      </c>
      <c r="H106" s="67">
        <v>4.33</v>
      </c>
      <c r="I106" s="67"/>
      <c r="J106" s="157">
        <v>17697</v>
      </c>
      <c r="K106" s="157">
        <f t="shared" si="129"/>
        <v>76628.009999999995</v>
      </c>
      <c r="L106" s="157">
        <f t="shared" si="122"/>
        <v>0</v>
      </c>
      <c r="M106" s="159">
        <v>17</v>
      </c>
      <c r="N106" s="159"/>
      <c r="O106" s="157"/>
      <c r="P106" s="164">
        <f t="shared" si="123"/>
        <v>17</v>
      </c>
      <c r="Q106" s="165">
        <f t="shared" si="124"/>
        <v>0.94444444444444442</v>
      </c>
      <c r="R106" s="165">
        <f t="shared" si="173"/>
        <v>0</v>
      </c>
      <c r="S106" s="165">
        <f t="shared" si="173"/>
        <v>0</v>
      </c>
      <c r="T106" s="165">
        <f t="shared" si="125"/>
        <v>0.94444444444444442</v>
      </c>
      <c r="U106" s="157">
        <f t="shared" si="120"/>
        <v>72370.898333333331</v>
      </c>
      <c r="V106" s="157">
        <f t="shared" si="133"/>
        <v>0</v>
      </c>
      <c r="W106" s="157">
        <f t="shared" si="134"/>
        <v>0</v>
      </c>
      <c r="X106" s="157">
        <f t="shared" si="126"/>
        <v>72370.898333333331</v>
      </c>
      <c r="Y106" s="157"/>
      <c r="Z106" s="155">
        <f>X106*0.3</f>
        <v>21711.269499999999</v>
      </c>
      <c r="AA106" s="155"/>
      <c r="AB106" s="155"/>
      <c r="AC106" s="155">
        <f t="shared" si="155"/>
        <v>0</v>
      </c>
      <c r="AD106" s="160"/>
      <c r="AE106" s="159"/>
      <c r="AF106" s="155">
        <f t="shared" si="138"/>
        <v>0</v>
      </c>
      <c r="AG106" s="160"/>
      <c r="AH106" s="155"/>
      <c r="AI106" s="155">
        <f t="shared" si="156"/>
        <v>0</v>
      </c>
      <c r="AJ106" s="160">
        <f t="shared" ref="AJ106:AJ120" si="174">Q106+R106</f>
        <v>0.94444444444444442</v>
      </c>
      <c r="AK106" s="157"/>
      <c r="AL106" s="155">
        <f t="shared" si="130"/>
        <v>0</v>
      </c>
      <c r="AM106" s="155">
        <f>AL106+AI106+AF106+AC106+Z106</f>
        <v>21711.269499999999</v>
      </c>
      <c r="AN106" s="155">
        <f t="shared" si="135"/>
        <v>72370.898333333331</v>
      </c>
      <c r="AO106" s="155">
        <f t="shared" si="127"/>
        <v>94082.167833333326</v>
      </c>
      <c r="AP106" s="155">
        <f t="shared" si="128"/>
        <v>7237.0898333333334</v>
      </c>
      <c r="AQ106" s="157">
        <f t="shared" si="131"/>
        <v>101319.25766666666</v>
      </c>
      <c r="AR106" s="193"/>
    </row>
    <row r="107" spans="1:44" ht="33" x14ac:dyDescent="0.25">
      <c r="A107" s="155">
        <f t="shared" si="121"/>
        <v>92</v>
      </c>
      <c r="B107" s="163" t="s">
        <v>388</v>
      </c>
      <c r="C107" s="163" t="s">
        <v>389</v>
      </c>
      <c r="D107" s="67" t="s">
        <v>62</v>
      </c>
      <c r="E107" s="67" t="s">
        <v>629</v>
      </c>
      <c r="F107" s="67" t="s">
        <v>328</v>
      </c>
      <c r="G107" s="67" t="s">
        <v>570</v>
      </c>
      <c r="H107" s="67">
        <v>5.41</v>
      </c>
      <c r="I107" s="67">
        <v>4.75</v>
      </c>
      <c r="J107" s="157">
        <v>17697</v>
      </c>
      <c r="K107" s="157">
        <f t="shared" si="129"/>
        <v>95740.77</v>
      </c>
      <c r="L107" s="157">
        <f t="shared" si="122"/>
        <v>84060.75</v>
      </c>
      <c r="M107" s="164">
        <v>4</v>
      </c>
      <c r="N107" s="164">
        <v>12</v>
      </c>
      <c r="O107" s="157"/>
      <c r="P107" s="164">
        <f t="shared" si="123"/>
        <v>16</v>
      </c>
      <c r="Q107" s="165">
        <f t="shared" si="124"/>
        <v>0.22222222222222221</v>
      </c>
      <c r="R107" s="165">
        <f t="shared" si="173"/>
        <v>0.5</v>
      </c>
      <c r="S107" s="165">
        <f t="shared" si="173"/>
        <v>0</v>
      </c>
      <c r="T107" s="165">
        <f t="shared" si="125"/>
        <v>0.72222222222222221</v>
      </c>
      <c r="U107" s="157">
        <f t="shared" si="120"/>
        <v>21275.726666666669</v>
      </c>
      <c r="V107" s="157">
        <f t="shared" si="133"/>
        <v>42030.375</v>
      </c>
      <c r="W107" s="157">
        <f t="shared" si="134"/>
        <v>0</v>
      </c>
      <c r="X107" s="157">
        <f t="shared" si="126"/>
        <v>63306.101666666669</v>
      </c>
      <c r="Y107" s="157"/>
      <c r="Z107" s="157"/>
      <c r="AA107" s="155"/>
      <c r="AB107" s="155"/>
      <c r="AC107" s="155">
        <f t="shared" si="155"/>
        <v>0</v>
      </c>
      <c r="AD107" s="160"/>
      <c r="AE107" s="159"/>
      <c r="AF107" s="155">
        <f t="shared" si="138"/>
        <v>0</v>
      </c>
      <c r="AG107" s="160"/>
      <c r="AH107" s="155"/>
      <c r="AI107" s="155">
        <f t="shared" si="156"/>
        <v>0</v>
      </c>
      <c r="AJ107" s="160">
        <f t="shared" si="174"/>
        <v>0.72222222222222221</v>
      </c>
      <c r="AK107" s="157">
        <v>40</v>
      </c>
      <c r="AL107" s="155">
        <f t="shared" si="130"/>
        <v>5112.4666666666672</v>
      </c>
      <c r="AM107" s="155">
        <f t="shared" si="136"/>
        <v>5112.4666666666672</v>
      </c>
      <c r="AN107" s="155">
        <f t="shared" si="135"/>
        <v>63306.101666666669</v>
      </c>
      <c r="AO107" s="155">
        <f t="shared" si="127"/>
        <v>68418.568333333329</v>
      </c>
      <c r="AP107" s="155">
        <f t="shared" si="128"/>
        <v>6330.6101666666673</v>
      </c>
      <c r="AQ107" s="157">
        <f t="shared" si="131"/>
        <v>74749.178499999995</v>
      </c>
      <c r="AR107" s="193"/>
    </row>
    <row r="108" spans="1:44" ht="49.5" x14ac:dyDescent="0.25">
      <c r="A108" s="155">
        <f t="shared" si="121"/>
        <v>93</v>
      </c>
      <c r="B108" s="163" t="s">
        <v>391</v>
      </c>
      <c r="C108" s="163" t="s">
        <v>392</v>
      </c>
      <c r="D108" s="67" t="s">
        <v>62</v>
      </c>
      <c r="E108" s="67" t="s">
        <v>630</v>
      </c>
      <c r="F108" s="67" t="s">
        <v>334</v>
      </c>
      <c r="G108" s="67" t="s">
        <v>69</v>
      </c>
      <c r="H108" s="67">
        <v>5.41</v>
      </c>
      <c r="I108" s="67"/>
      <c r="J108" s="157">
        <v>17697</v>
      </c>
      <c r="K108" s="157">
        <f t="shared" si="129"/>
        <v>95740.77</v>
      </c>
      <c r="L108" s="157">
        <f t="shared" si="122"/>
        <v>0</v>
      </c>
      <c r="M108" s="164">
        <v>7</v>
      </c>
      <c r="N108" s="164"/>
      <c r="O108" s="157"/>
      <c r="P108" s="164">
        <f t="shared" si="123"/>
        <v>7</v>
      </c>
      <c r="Q108" s="165">
        <f t="shared" si="124"/>
        <v>0.3888888888888889</v>
      </c>
      <c r="R108" s="165">
        <f t="shared" si="173"/>
        <v>0</v>
      </c>
      <c r="S108" s="165">
        <f t="shared" si="173"/>
        <v>0</v>
      </c>
      <c r="T108" s="165">
        <f t="shared" si="125"/>
        <v>0.3888888888888889</v>
      </c>
      <c r="U108" s="157">
        <f t="shared" si="120"/>
        <v>37232.521666666667</v>
      </c>
      <c r="V108" s="157">
        <f t="shared" si="133"/>
        <v>0</v>
      </c>
      <c r="W108" s="157">
        <f t="shared" si="134"/>
        <v>0</v>
      </c>
      <c r="X108" s="157">
        <f t="shared" si="126"/>
        <v>37232.521666666667</v>
      </c>
      <c r="Y108" s="157"/>
      <c r="Z108" s="157"/>
      <c r="AA108" s="155"/>
      <c r="AB108" s="155"/>
      <c r="AC108" s="155">
        <f t="shared" si="155"/>
        <v>0</v>
      </c>
      <c r="AD108" s="160"/>
      <c r="AE108" s="159"/>
      <c r="AF108" s="155">
        <f t="shared" si="138"/>
        <v>0</v>
      </c>
      <c r="AG108" s="160"/>
      <c r="AH108" s="155"/>
      <c r="AI108" s="155">
        <f t="shared" si="156"/>
        <v>0</v>
      </c>
      <c r="AJ108" s="160">
        <f t="shared" si="174"/>
        <v>0.3888888888888889</v>
      </c>
      <c r="AK108" s="157">
        <v>40</v>
      </c>
      <c r="AL108" s="155">
        <f t="shared" si="130"/>
        <v>2752.8666666666668</v>
      </c>
      <c r="AM108" s="155">
        <f t="shared" si="136"/>
        <v>2752.8666666666668</v>
      </c>
      <c r="AN108" s="155">
        <f t="shared" si="135"/>
        <v>37232.521666666667</v>
      </c>
      <c r="AO108" s="155">
        <f t="shared" si="127"/>
        <v>39985.388333333336</v>
      </c>
      <c r="AP108" s="155">
        <f t="shared" si="128"/>
        <v>3723.2521666666671</v>
      </c>
      <c r="AQ108" s="157">
        <f t="shared" si="131"/>
        <v>43708.640500000001</v>
      </c>
      <c r="AR108" s="193"/>
    </row>
    <row r="109" spans="1:44" ht="49.5" x14ac:dyDescent="0.25">
      <c r="A109" s="155">
        <f t="shared" si="121"/>
        <v>94</v>
      </c>
      <c r="B109" s="158" t="s">
        <v>135</v>
      </c>
      <c r="C109" s="158" t="s">
        <v>394</v>
      </c>
      <c r="D109" s="114" t="s">
        <v>62</v>
      </c>
      <c r="E109" s="114" t="s">
        <v>631</v>
      </c>
      <c r="F109" s="114" t="s">
        <v>68</v>
      </c>
      <c r="G109" s="67" t="s">
        <v>69</v>
      </c>
      <c r="H109" s="67">
        <v>5.41</v>
      </c>
      <c r="I109" s="67"/>
      <c r="J109" s="157">
        <v>17697</v>
      </c>
      <c r="K109" s="157">
        <f t="shared" si="129"/>
        <v>95740.77</v>
      </c>
      <c r="L109" s="157">
        <f t="shared" si="122"/>
        <v>0</v>
      </c>
      <c r="M109" s="159">
        <v>18</v>
      </c>
      <c r="N109" s="159"/>
      <c r="O109" s="157"/>
      <c r="P109" s="164">
        <f t="shared" si="123"/>
        <v>18</v>
      </c>
      <c r="Q109" s="165">
        <f t="shared" si="124"/>
        <v>1</v>
      </c>
      <c r="R109" s="165">
        <f t="shared" si="173"/>
        <v>0</v>
      </c>
      <c r="S109" s="165">
        <f t="shared" si="173"/>
        <v>0</v>
      </c>
      <c r="T109" s="165">
        <f t="shared" si="125"/>
        <v>1</v>
      </c>
      <c r="U109" s="157">
        <f t="shared" si="120"/>
        <v>95740.770000000019</v>
      </c>
      <c r="V109" s="157">
        <f t="shared" si="133"/>
        <v>0</v>
      </c>
      <c r="W109" s="157">
        <f t="shared" si="134"/>
        <v>0</v>
      </c>
      <c r="X109" s="157">
        <f t="shared" si="126"/>
        <v>95740.770000000019</v>
      </c>
      <c r="Y109" s="157"/>
      <c r="Z109" s="155">
        <f>X109*0.3</f>
        <v>28722.231000000003</v>
      </c>
      <c r="AA109" s="155">
        <v>3</v>
      </c>
      <c r="AB109" s="155">
        <v>50</v>
      </c>
      <c r="AC109" s="155">
        <f t="shared" si="155"/>
        <v>1474.75</v>
      </c>
      <c r="AD109" s="160">
        <v>15</v>
      </c>
      <c r="AE109" s="159">
        <v>25</v>
      </c>
      <c r="AF109" s="155">
        <f t="shared" si="138"/>
        <v>3686.875</v>
      </c>
      <c r="AG109" s="160">
        <v>1</v>
      </c>
      <c r="AH109" s="155">
        <v>60</v>
      </c>
      <c r="AI109" s="155">
        <f t="shared" si="156"/>
        <v>10618.199999999999</v>
      </c>
      <c r="AJ109" s="160">
        <f t="shared" si="174"/>
        <v>1</v>
      </c>
      <c r="AK109" s="157"/>
      <c r="AL109" s="155">
        <f t="shared" si="130"/>
        <v>0</v>
      </c>
      <c r="AM109" s="155">
        <f t="shared" si="136"/>
        <v>44502.056000000004</v>
      </c>
      <c r="AN109" s="155">
        <f t="shared" si="135"/>
        <v>95740.770000000019</v>
      </c>
      <c r="AO109" s="155">
        <f t="shared" si="127"/>
        <v>140242.82600000003</v>
      </c>
      <c r="AP109" s="155">
        <f t="shared" si="128"/>
        <v>9574.077000000003</v>
      </c>
      <c r="AQ109" s="157">
        <f t="shared" si="131"/>
        <v>149816.90300000002</v>
      </c>
      <c r="AR109" s="193"/>
    </row>
    <row r="110" spans="1:44" ht="33" x14ac:dyDescent="0.25">
      <c r="A110" s="155">
        <f t="shared" si="121"/>
        <v>95</v>
      </c>
      <c r="B110" s="158" t="s">
        <v>398</v>
      </c>
      <c r="C110" s="163" t="s">
        <v>399</v>
      </c>
      <c r="D110" s="114" t="s">
        <v>204</v>
      </c>
      <c r="E110" s="67" t="s">
        <v>632</v>
      </c>
      <c r="F110" s="67" t="s">
        <v>68</v>
      </c>
      <c r="G110" s="67" t="s">
        <v>69</v>
      </c>
      <c r="H110" s="67">
        <v>5.32</v>
      </c>
      <c r="I110" s="67"/>
      <c r="J110" s="157">
        <v>17697</v>
      </c>
      <c r="K110" s="157">
        <f t="shared" si="129"/>
        <v>94148.040000000008</v>
      </c>
      <c r="L110" s="157">
        <f t="shared" si="122"/>
        <v>0</v>
      </c>
      <c r="M110" s="164">
        <v>5.5</v>
      </c>
      <c r="N110" s="164"/>
      <c r="O110" s="157"/>
      <c r="P110" s="164">
        <f t="shared" si="123"/>
        <v>5.5</v>
      </c>
      <c r="Q110" s="165">
        <f t="shared" si="124"/>
        <v>0.30555555555555558</v>
      </c>
      <c r="R110" s="165">
        <f t="shared" si="173"/>
        <v>0</v>
      </c>
      <c r="S110" s="165">
        <f t="shared" si="173"/>
        <v>0</v>
      </c>
      <c r="T110" s="165">
        <f t="shared" si="125"/>
        <v>0.30555555555555558</v>
      </c>
      <c r="U110" s="157">
        <f t="shared" si="120"/>
        <v>28767.456666666665</v>
      </c>
      <c r="V110" s="157">
        <f t="shared" si="133"/>
        <v>0</v>
      </c>
      <c r="W110" s="157">
        <f t="shared" si="134"/>
        <v>0</v>
      </c>
      <c r="X110" s="157">
        <f t="shared" si="126"/>
        <v>28767.456666666665</v>
      </c>
      <c r="Y110" s="157"/>
      <c r="Z110" s="157"/>
      <c r="AA110" s="155"/>
      <c r="AB110" s="155"/>
      <c r="AC110" s="155">
        <f t="shared" si="155"/>
        <v>0</v>
      </c>
      <c r="AD110" s="160"/>
      <c r="AE110" s="159"/>
      <c r="AF110" s="155">
        <f t="shared" si="138"/>
        <v>0</v>
      </c>
      <c r="AG110" s="160"/>
      <c r="AH110" s="155"/>
      <c r="AI110" s="155">
        <f t="shared" si="156"/>
        <v>0</v>
      </c>
      <c r="AJ110" s="160">
        <f t="shared" si="174"/>
        <v>0.30555555555555558</v>
      </c>
      <c r="AK110" s="157">
        <v>40</v>
      </c>
      <c r="AL110" s="155">
        <f t="shared" si="130"/>
        <v>2162.9666666666667</v>
      </c>
      <c r="AM110" s="155">
        <f t="shared" si="136"/>
        <v>2162.9666666666667</v>
      </c>
      <c r="AN110" s="155">
        <f t="shared" si="135"/>
        <v>28767.456666666665</v>
      </c>
      <c r="AO110" s="155">
        <f t="shared" si="127"/>
        <v>30930.423333333332</v>
      </c>
      <c r="AP110" s="155"/>
      <c r="AQ110" s="157">
        <f t="shared" si="131"/>
        <v>30930.423333333332</v>
      </c>
      <c r="AR110" s="193"/>
    </row>
    <row r="111" spans="1:44" ht="33" x14ac:dyDescent="0.25">
      <c r="A111" s="155">
        <f t="shared" si="121"/>
        <v>96</v>
      </c>
      <c r="B111" s="163" t="s">
        <v>401</v>
      </c>
      <c r="C111" s="163" t="s">
        <v>402</v>
      </c>
      <c r="D111" s="67" t="s">
        <v>62</v>
      </c>
      <c r="E111" s="67" t="s">
        <v>611</v>
      </c>
      <c r="F111" s="67" t="s">
        <v>529</v>
      </c>
      <c r="G111" s="67" t="s">
        <v>570</v>
      </c>
      <c r="H111" s="67">
        <v>5.32</v>
      </c>
      <c r="I111" s="67">
        <v>4.6900000000000004</v>
      </c>
      <c r="J111" s="157">
        <v>17697</v>
      </c>
      <c r="K111" s="157">
        <f t="shared" si="129"/>
        <v>94148.040000000008</v>
      </c>
      <c r="L111" s="157">
        <f t="shared" si="122"/>
        <v>82998.930000000008</v>
      </c>
      <c r="M111" s="164">
        <v>4</v>
      </c>
      <c r="N111" s="164">
        <v>14.5</v>
      </c>
      <c r="O111" s="157"/>
      <c r="P111" s="164">
        <f t="shared" si="123"/>
        <v>18.5</v>
      </c>
      <c r="Q111" s="165">
        <f t="shared" si="124"/>
        <v>0.22222222222222221</v>
      </c>
      <c r="R111" s="165">
        <f t="shared" si="173"/>
        <v>0.60416666666666663</v>
      </c>
      <c r="S111" s="165">
        <f t="shared" si="173"/>
        <v>0</v>
      </c>
      <c r="T111" s="165">
        <f t="shared" si="125"/>
        <v>0.82638888888888884</v>
      </c>
      <c r="U111" s="157">
        <f t="shared" si="120"/>
        <v>20921.786666666667</v>
      </c>
      <c r="V111" s="157">
        <f t="shared" si="133"/>
        <v>50145.186874999999</v>
      </c>
      <c r="W111" s="157">
        <f t="shared" si="134"/>
        <v>0</v>
      </c>
      <c r="X111" s="157">
        <f t="shared" si="126"/>
        <v>71066.973541666666</v>
      </c>
      <c r="Y111" s="157"/>
      <c r="Z111" s="157"/>
      <c r="AA111" s="155"/>
      <c r="AB111" s="155"/>
      <c r="AC111" s="155">
        <f t="shared" si="155"/>
        <v>0</v>
      </c>
      <c r="AD111" s="160"/>
      <c r="AE111" s="159"/>
      <c r="AF111" s="155">
        <f t="shared" si="138"/>
        <v>0</v>
      </c>
      <c r="AG111" s="160"/>
      <c r="AH111" s="155"/>
      <c r="AI111" s="155">
        <f t="shared" si="156"/>
        <v>0</v>
      </c>
      <c r="AJ111" s="160">
        <f t="shared" si="174"/>
        <v>0.82638888888888884</v>
      </c>
      <c r="AK111" s="157">
        <v>40</v>
      </c>
      <c r="AL111" s="155">
        <f t="shared" si="130"/>
        <v>5849.8416666666662</v>
      </c>
      <c r="AM111" s="155">
        <f t="shared" si="136"/>
        <v>5849.8416666666662</v>
      </c>
      <c r="AN111" s="155">
        <f t="shared" si="135"/>
        <v>71066.973541666666</v>
      </c>
      <c r="AO111" s="155">
        <f t="shared" si="127"/>
        <v>76916.815208333326</v>
      </c>
      <c r="AP111" s="155">
        <f t="shared" si="128"/>
        <v>7106.6973541666666</v>
      </c>
      <c r="AQ111" s="157">
        <f t="shared" si="131"/>
        <v>84023.512562499993</v>
      </c>
      <c r="AR111" s="193"/>
    </row>
    <row r="112" spans="1:44" ht="66" x14ac:dyDescent="0.25">
      <c r="A112" s="155">
        <f t="shared" si="121"/>
        <v>97</v>
      </c>
      <c r="B112" s="163" t="s">
        <v>405</v>
      </c>
      <c r="C112" s="163" t="s">
        <v>406</v>
      </c>
      <c r="D112" s="67" t="s">
        <v>62</v>
      </c>
      <c r="E112" s="67" t="s">
        <v>633</v>
      </c>
      <c r="F112" s="67" t="s">
        <v>658</v>
      </c>
      <c r="G112" s="67" t="s">
        <v>574</v>
      </c>
      <c r="H112" s="67">
        <v>4.1900000000000004</v>
      </c>
      <c r="I112" s="67">
        <v>4.1900000000000004</v>
      </c>
      <c r="J112" s="157">
        <v>17697</v>
      </c>
      <c r="K112" s="157">
        <f t="shared" si="129"/>
        <v>74150.430000000008</v>
      </c>
      <c r="L112" s="157">
        <f t="shared" si="122"/>
        <v>74150.430000000008</v>
      </c>
      <c r="M112" s="164">
        <v>5</v>
      </c>
      <c r="N112" s="164">
        <v>9</v>
      </c>
      <c r="O112" s="157"/>
      <c r="P112" s="164">
        <f t="shared" si="123"/>
        <v>14</v>
      </c>
      <c r="Q112" s="165">
        <f t="shared" si="124"/>
        <v>0.27777777777777779</v>
      </c>
      <c r="R112" s="165">
        <f t="shared" si="173"/>
        <v>0.375</v>
      </c>
      <c r="S112" s="165">
        <f t="shared" si="173"/>
        <v>0</v>
      </c>
      <c r="T112" s="165">
        <f t="shared" si="125"/>
        <v>0.65277777777777779</v>
      </c>
      <c r="U112" s="157">
        <f t="shared" si="120"/>
        <v>20597.341666666671</v>
      </c>
      <c r="V112" s="157">
        <f t="shared" si="133"/>
        <v>27806.411250000001</v>
      </c>
      <c r="W112" s="157">
        <f t="shared" si="134"/>
        <v>0</v>
      </c>
      <c r="X112" s="157">
        <f t="shared" si="126"/>
        <v>48403.752916666672</v>
      </c>
      <c r="Y112" s="157"/>
      <c r="Z112" s="157"/>
      <c r="AA112" s="155"/>
      <c r="AB112" s="155"/>
      <c r="AC112" s="155">
        <f t="shared" si="155"/>
        <v>0</v>
      </c>
      <c r="AD112" s="160"/>
      <c r="AE112" s="159"/>
      <c r="AF112" s="155">
        <f t="shared" si="138"/>
        <v>0</v>
      </c>
      <c r="AG112" s="160"/>
      <c r="AH112" s="155"/>
      <c r="AI112" s="155">
        <f t="shared" si="156"/>
        <v>0</v>
      </c>
      <c r="AJ112" s="160">
        <f t="shared" si="174"/>
        <v>0.65277777777777779</v>
      </c>
      <c r="AK112" s="157">
        <v>40</v>
      </c>
      <c r="AL112" s="155">
        <f t="shared" si="130"/>
        <v>4620.8833333333332</v>
      </c>
      <c r="AM112" s="155">
        <f t="shared" si="136"/>
        <v>4620.8833333333332</v>
      </c>
      <c r="AN112" s="155">
        <f t="shared" ref="AN112:AN122" si="175">X112</f>
        <v>48403.752916666672</v>
      </c>
      <c r="AO112" s="155">
        <f t="shared" si="127"/>
        <v>53024.636250000003</v>
      </c>
      <c r="AP112" s="155">
        <f t="shared" si="128"/>
        <v>4840.3752916666672</v>
      </c>
      <c r="AQ112" s="157">
        <f t="shared" si="131"/>
        <v>57865.011541666667</v>
      </c>
      <c r="AR112" s="193"/>
    </row>
    <row r="113" spans="1:44" ht="49.5" x14ac:dyDescent="0.25">
      <c r="A113" s="155">
        <f t="shared" si="121"/>
        <v>98</v>
      </c>
      <c r="B113" s="163" t="s">
        <v>408</v>
      </c>
      <c r="C113" s="163" t="s">
        <v>409</v>
      </c>
      <c r="D113" s="67" t="s">
        <v>62</v>
      </c>
      <c r="E113" s="67" t="s">
        <v>591</v>
      </c>
      <c r="F113" s="67" t="s">
        <v>110</v>
      </c>
      <c r="G113" s="67" t="s">
        <v>92</v>
      </c>
      <c r="H113" s="67">
        <v>4.7300000000000004</v>
      </c>
      <c r="I113" s="67"/>
      <c r="J113" s="157">
        <v>17697</v>
      </c>
      <c r="K113" s="157">
        <f t="shared" si="129"/>
        <v>83706.810000000012</v>
      </c>
      <c r="L113" s="157">
        <f t="shared" si="122"/>
        <v>0</v>
      </c>
      <c r="M113" s="164">
        <v>8</v>
      </c>
      <c r="N113" s="164"/>
      <c r="O113" s="157"/>
      <c r="P113" s="164">
        <f t="shared" si="123"/>
        <v>8</v>
      </c>
      <c r="Q113" s="165">
        <f t="shared" si="124"/>
        <v>0.44444444444444442</v>
      </c>
      <c r="R113" s="165">
        <f t="shared" si="173"/>
        <v>0</v>
      </c>
      <c r="S113" s="165">
        <f t="shared" si="173"/>
        <v>0</v>
      </c>
      <c r="T113" s="165">
        <f t="shared" si="125"/>
        <v>0.44444444444444442</v>
      </c>
      <c r="U113" s="157">
        <f t="shared" si="120"/>
        <v>37203.026666666672</v>
      </c>
      <c r="V113" s="157">
        <f t="shared" si="133"/>
        <v>0</v>
      </c>
      <c r="W113" s="157">
        <f t="shared" si="134"/>
        <v>0</v>
      </c>
      <c r="X113" s="157">
        <f t="shared" si="126"/>
        <v>37203.026666666672</v>
      </c>
      <c r="Y113" s="157"/>
      <c r="Z113" s="157"/>
      <c r="AA113" s="155"/>
      <c r="AB113" s="155"/>
      <c r="AC113" s="155">
        <f t="shared" si="155"/>
        <v>0</v>
      </c>
      <c r="AD113" s="160"/>
      <c r="AE113" s="159"/>
      <c r="AF113" s="155">
        <f t="shared" si="138"/>
        <v>0</v>
      </c>
      <c r="AG113" s="160"/>
      <c r="AH113" s="155"/>
      <c r="AI113" s="155">
        <f t="shared" si="156"/>
        <v>0</v>
      </c>
      <c r="AJ113" s="160">
        <f t="shared" si="174"/>
        <v>0.44444444444444442</v>
      </c>
      <c r="AK113" s="157">
        <v>40</v>
      </c>
      <c r="AL113" s="155">
        <f t="shared" si="130"/>
        <v>3146.1333333333332</v>
      </c>
      <c r="AM113" s="155">
        <f t="shared" si="136"/>
        <v>3146.1333333333332</v>
      </c>
      <c r="AN113" s="155">
        <f t="shared" si="175"/>
        <v>37203.026666666672</v>
      </c>
      <c r="AO113" s="155">
        <f t="shared" si="127"/>
        <v>40349.160000000003</v>
      </c>
      <c r="AP113" s="155">
        <f t="shared" si="128"/>
        <v>3720.3026666666674</v>
      </c>
      <c r="AQ113" s="157">
        <f t="shared" si="131"/>
        <v>44069.462666666674</v>
      </c>
      <c r="AR113" s="193"/>
    </row>
    <row r="114" spans="1:44" ht="49.5" x14ac:dyDescent="0.25">
      <c r="A114" s="155">
        <f t="shared" si="121"/>
        <v>99</v>
      </c>
      <c r="B114" s="163" t="s">
        <v>411</v>
      </c>
      <c r="C114" s="163" t="s">
        <v>412</v>
      </c>
      <c r="D114" s="67" t="s">
        <v>62</v>
      </c>
      <c r="E114" s="67" t="s">
        <v>541</v>
      </c>
      <c r="F114" s="67" t="s">
        <v>76</v>
      </c>
      <c r="G114" s="67" t="s">
        <v>77</v>
      </c>
      <c r="H114" s="67">
        <v>5.08</v>
      </c>
      <c r="I114" s="67"/>
      <c r="J114" s="157">
        <v>17697</v>
      </c>
      <c r="K114" s="157">
        <f t="shared" si="129"/>
        <v>89900.76</v>
      </c>
      <c r="L114" s="157">
        <f t="shared" si="122"/>
        <v>0</v>
      </c>
      <c r="M114" s="164">
        <v>27</v>
      </c>
      <c r="N114" s="164"/>
      <c r="O114" s="157"/>
      <c r="P114" s="164">
        <f t="shared" si="123"/>
        <v>27</v>
      </c>
      <c r="Q114" s="165">
        <f t="shared" si="124"/>
        <v>1.5</v>
      </c>
      <c r="R114" s="165">
        <f t="shared" si="173"/>
        <v>0</v>
      </c>
      <c r="S114" s="165">
        <f t="shared" si="173"/>
        <v>0</v>
      </c>
      <c r="T114" s="165">
        <f t="shared" si="125"/>
        <v>1.5</v>
      </c>
      <c r="U114" s="157">
        <f t="shared" si="120"/>
        <v>134851.14000000001</v>
      </c>
      <c r="V114" s="157">
        <f t="shared" si="133"/>
        <v>0</v>
      </c>
      <c r="W114" s="157">
        <f t="shared" si="134"/>
        <v>0</v>
      </c>
      <c r="X114" s="157">
        <f t="shared" si="126"/>
        <v>134851.14000000001</v>
      </c>
      <c r="Y114" s="157"/>
      <c r="Z114" s="157"/>
      <c r="AA114" s="155"/>
      <c r="AB114" s="155"/>
      <c r="AC114" s="155">
        <f t="shared" si="155"/>
        <v>0</v>
      </c>
      <c r="AD114" s="160"/>
      <c r="AE114" s="159"/>
      <c r="AF114" s="155">
        <f t="shared" si="138"/>
        <v>0</v>
      </c>
      <c r="AG114" s="160"/>
      <c r="AH114" s="155"/>
      <c r="AI114" s="155">
        <f t="shared" si="156"/>
        <v>0</v>
      </c>
      <c r="AJ114" s="160">
        <f t="shared" si="174"/>
        <v>1.5</v>
      </c>
      <c r="AK114" s="157">
        <v>40</v>
      </c>
      <c r="AL114" s="155">
        <f t="shared" si="130"/>
        <v>10618.2</v>
      </c>
      <c r="AM114" s="155">
        <f t="shared" si="136"/>
        <v>10618.2</v>
      </c>
      <c r="AN114" s="155">
        <f t="shared" si="175"/>
        <v>134851.14000000001</v>
      </c>
      <c r="AO114" s="155">
        <f t="shared" si="127"/>
        <v>145469.34000000003</v>
      </c>
      <c r="AP114" s="155">
        <f t="shared" si="128"/>
        <v>13485.114000000001</v>
      </c>
      <c r="AQ114" s="157">
        <f t="shared" si="131"/>
        <v>158954.45400000003</v>
      </c>
      <c r="AR114" s="193"/>
    </row>
    <row r="115" spans="1:44" ht="49.5" x14ac:dyDescent="0.25">
      <c r="A115" s="155">
        <f t="shared" si="121"/>
        <v>100</v>
      </c>
      <c r="B115" s="158" t="s">
        <v>414</v>
      </c>
      <c r="C115" s="163" t="s">
        <v>415</v>
      </c>
      <c r="D115" s="67" t="s">
        <v>62</v>
      </c>
      <c r="E115" s="67" t="s">
        <v>634</v>
      </c>
      <c r="F115" s="114" t="s">
        <v>100</v>
      </c>
      <c r="G115" s="67" t="s">
        <v>77</v>
      </c>
      <c r="H115" s="67">
        <v>4.59</v>
      </c>
      <c r="I115" s="67"/>
      <c r="J115" s="157">
        <v>17697</v>
      </c>
      <c r="K115" s="157">
        <f t="shared" si="129"/>
        <v>81229.23</v>
      </c>
      <c r="L115" s="157">
        <f t="shared" si="122"/>
        <v>0</v>
      </c>
      <c r="M115" s="159">
        <v>27</v>
      </c>
      <c r="N115" s="159"/>
      <c r="O115" s="157"/>
      <c r="P115" s="164">
        <f t="shared" si="123"/>
        <v>27</v>
      </c>
      <c r="Q115" s="165">
        <f t="shared" si="124"/>
        <v>1.5</v>
      </c>
      <c r="R115" s="165">
        <f t="shared" si="173"/>
        <v>0</v>
      </c>
      <c r="S115" s="165">
        <f t="shared" si="173"/>
        <v>0</v>
      </c>
      <c r="T115" s="165">
        <f t="shared" si="125"/>
        <v>1.5</v>
      </c>
      <c r="U115" s="157">
        <f t="shared" si="120"/>
        <v>121843.84499999999</v>
      </c>
      <c r="V115" s="157">
        <f t="shared" si="133"/>
        <v>0</v>
      </c>
      <c r="W115" s="157">
        <f t="shared" si="134"/>
        <v>0</v>
      </c>
      <c r="X115" s="157">
        <f t="shared" si="126"/>
        <v>121843.84499999999</v>
      </c>
      <c r="Y115" s="157"/>
      <c r="Z115" s="155">
        <f>X115*0.3</f>
        <v>36553.153499999993</v>
      </c>
      <c r="AA115" s="155">
        <v>12</v>
      </c>
      <c r="AB115" s="155">
        <v>40</v>
      </c>
      <c r="AC115" s="155">
        <f t="shared" si="155"/>
        <v>4719.2</v>
      </c>
      <c r="AD115" s="160">
        <v>21</v>
      </c>
      <c r="AE115" s="159">
        <v>20</v>
      </c>
      <c r="AF115" s="155">
        <f t="shared" si="138"/>
        <v>4129.3</v>
      </c>
      <c r="AG115" s="160">
        <v>1</v>
      </c>
      <c r="AH115" s="155">
        <v>30</v>
      </c>
      <c r="AI115" s="155">
        <f t="shared" si="156"/>
        <v>5309.0999999999995</v>
      </c>
      <c r="AJ115" s="160">
        <f t="shared" si="174"/>
        <v>1.5</v>
      </c>
      <c r="AK115" s="157"/>
      <c r="AL115" s="155">
        <f t="shared" si="130"/>
        <v>0</v>
      </c>
      <c r="AM115" s="155">
        <f t="shared" si="136"/>
        <v>50710.753499999992</v>
      </c>
      <c r="AN115" s="155">
        <f t="shared" si="175"/>
        <v>121843.84499999999</v>
      </c>
      <c r="AO115" s="155">
        <f t="shared" si="127"/>
        <v>172554.59849999996</v>
      </c>
      <c r="AP115" s="155">
        <f t="shared" si="128"/>
        <v>12184.3845</v>
      </c>
      <c r="AQ115" s="157">
        <f t="shared" si="131"/>
        <v>184738.98299999995</v>
      </c>
      <c r="AR115" s="193"/>
    </row>
    <row r="116" spans="1:44" ht="33" x14ac:dyDescent="0.25">
      <c r="A116" s="155">
        <f t="shared" si="121"/>
        <v>101</v>
      </c>
      <c r="B116" s="163" t="s">
        <v>227</v>
      </c>
      <c r="C116" s="163" t="s">
        <v>417</v>
      </c>
      <c r="D116" s="67" t="s">
        <v>62</v>
      </c>
      <c r="E116" s="67" t="s">
        <v>635</v>
      </c>
      <c r="F116" s="67" t="s">
        <v>100</v>
      </c>
      <c r="G116" s="67" t="s">
        <v>77</v>
      </c>
      <c r="H116" s="67">
        <v>4.8099999999999996</v>
      </c>
      <c r="I116" s="67"/>
      <c r="J116" s="157">
        <v>17697</v>
      </c>
      <c r="K116" s="157">
        <f t="shared" si="129"/>
        <v>85122.569999999992</v>
      </c>
      <c r="L116" s="157">
        <f t="shared" si="122"/>
        <v>0</v>
      </c>
      <c r="M116" s="164">
        <v>23</v>
      </c>
      <c r="N116" s="164"/>
      <c r="O116" s="157"/>
      <c r="P116" s="164">
        <f t="shared" si="123"/>
        <v>23</v>
      </c>
      <c r="Q116" s="165">
        <f t="shared" si="124"/>
        <v>1.2777777777777777</v>
      </c>
      <c r="R116" s="165">
        <f t="shared" si="173"/>
        <v>0</v>
      </c>
      <c r="S116" s="165">
        <f t="shared" si="173"/>
        <v>0</v>
      </c>
      <c r="T116" s="165">
        <f t="shared" si="125"/>
        <v>1.2777777777777777</v>
      </c>
      <c r="U116" s="157">
        <f t="shared" si="120"/>
        <v>108767.72833333332</v>
      </c>
      <c r="V116" s="157">
        <f t="shared" si="133"/>
        <v>0</v>
      </c>
      <c r="W116" s="157">
        <f t="shared" si="134"/>
        <v>0</v>
      </c>
      <c r="X116" s="157">
        <f t="shared" si="126"/>
        <v>108767.72833333332</v>
      </c>
      <c r="Y116" s="157"/>
      <c r="Z116" s="157"/>
      <c r="AA116" s="155"/>
      <c r="AB116" s="155"/>
      <c r="AC116" s="155">
        <f t="shared" si="155"/>
        <v>0</v>
      </c>
      <c r="AD116" s="160"/>
      <c r="AE116" s="159"/>
      <c r="AF116" s="155">
        <f t="shared" si="138"/>
        <v>0</v>
      </c>
      <c r="AG116" s="160"/>
      <c r="AH116" s="155"/>
      <c r="AI116" s="155">
        <f t="shared" si="156"/>
        <v>0</v>
      </c>
      <c r="AJ116" s="160">
        <f t="shared" si="174"/>
        <v>1.2777777777777777</v>
      </c>
      <c r="AK116" s="157">
        <v>40</v>
      </c>
      <c r="AL116" s="155">
        <f t="shared" si="130"/>
        <v>9045.1333333333332</v>
      </c>
      <c r="AM116" s="155">
        <f t="shared" si="136"/>
        <v>9045.1333333333332</v>
      </c>
      <c r="AN116" s="155">
        <f t="shared" si="175"/>
        <v>108767.72833333332</v>
      </c>
      <c r="AO116" s="155">
        <f t="shared" si="127"/>
        <v>117812.86166666665</v>
      </c>
      <c r="AP116" s="155">
        <f t="shared" si="128"/>
        <v>10876.772833333333</v>
      </c>
      <c r="AQ116" s="157">
        <f t="shared" si="131"/>
        <v>128689.63449999999</v>
      </c>
      <c r="AR116" s="193"/>
    </row>
    <row r="117" spans="1:44" ht="49.5" x14ac:dyDescent="0.25">
      <c r="A117" s="155">
        <f t="shared" si="121"/>
        <v>102</v>
      </c>
      <c r="B117" s="163" t="s">
        <v>419</v>
      </c>
      <c r="C117" s="163" t="s">
        <v>420</v>
      </c>
      <c r="D117" s="67" t="s">
        <v>62</v>
      </c>
      <c r="E117" s="67" t="s">
        <v>636</v>
      </c>
      <c r="F117" s="67" t="s">
        <v>659</v>
      </c>
      <c r="G117" s="67" t="s">
        <v>572</v>
      </c>
      <c r="H117" s="67">
        <v>4.74</v>
      </c>
      <c r="I117" s="67">
        <v>4.49</v>
      </c>
      <c r="J117" s="157">
        <v>17697</v>
      </c>
      <c r="K117" s="157">
        <f t="shared" si="129"/>
        <v>83883.78</v>
      </c>
      <c r="L117" s="157">
        <f t="shared" si="122"/>
        <v>79459.53</v>
      </c>
      <c r="M117" s="164">
        <v>23</v>
      </c>
      <c r="N117" s="164">
        <v>0</v>
      </c>
      <c r="O117" s="157">
        <v>1</v>
      </c>
      <c r="P117" s="164">
        <f t="shared" si="123"/>
        <v>24</v>
      </c>
      <c r="Q117" s="165">
        <f t="shared" si="124"/>
        <v>1.2777777777777777</v>
      </c>
      <c r="R117" s="165">
        <f t="shared" si="173"/>
        <v>0</v>
      </c>
      <c r="S117" s="165">
        <f t="shared" si="173"/>
        <v>4.1666666666666664E-2</v>
      </c>
      <c r="T117" s="165">
        <f t="shared" si="125"/>
        <v>1.3194444444444444</v>
      </c>
      <c r="U117" s="157">
        <f t="shared" si="120"/>
        <v>107184.83</v>
      </c>
      <c r="V117" s="157">
        <f t="shared" si="133"/>
        <v>0</v>
      </c>
      <c r="W117" s="157">
        <f t="shared" si="134"/>
        <v>3310.8137499999998</v>
      </c>
      <c r="X117" s="157">
        <f t="shared" si="126"/>
        <v>110495.64375</v>
      </c>
      <c r="Y117" s="157"/>
      <c r="Z117" s="157"/>
      <c r="AA117" s="155"/>
      <c r="AB117" s="155"/>
      <c r="AC117" s="155">
        <f t="shared" si="155"/>
        <v>0</v>
      </c>
      <c r="AD117" s="160"/>
      <c r="AE117" s="159"/>
      <c r="AF117" s="155">
        <f t="shared" si="138"/>
        <v>0</v>
      </c>
      <c r="AG117" s="160"/>
      <c r="AH117" s="155"/>
      <c r="AI117" s="155">
        <f t="shared" si="156"/>
        <v>0</v>
      </c>
      <c r="AJ117" s="160">
        <f t="shared" si="174"/>
        <v>1.2777777777777777</v>
      </c>
      <c r="AK117" s="157">
        <v>40</v>
      </c>
      <c r="AL117" s="155">
        <f t="shared" si="130"/>
        <v>9045.1333333333332</v>
      </c>
      <c r="AM117" s="155">
        <f t="shared" si="136"/>
        <v>9045.1333333333332</v>
      </c>
      <c r="AN117" s="155">
        <f t="shared" si="175"/>
        <v>110495.64375</v>
      </c>
      <c r="AO117" s="155">
        <f t="shared" si="127"/>
        <v>119540.77708333333</v>
      </c>
      <c r="AP117" s="155">
        <f t="shared" si="128"/>
        <v>11049.564375000002</v>
      </c>
      <c r="AQ117" s="157">
        <f t="shared" si="131"/>
        <v>130590.34145833334</v>
      </c>
      <c r="AR117" s="193"/>
    </row>
    <row r="118" spans="1:44" ht="16.5" x14ac:dyDescent="0.25">
      <c r="A118" s="155">
        <f t="shared" si="121"/>
        <v>103</v>
      </c>
      <c r="B118" s="163" t="s">
        <v>711</v>
      </c>
      <c r="C118" s="163"/>
      <c r="D118" s="67" t="s">
        <v>62</v>
      </c>
      <c r="E118" s="67" t="s">
        <v>217</v>
      </c>
      <c r="F118" s="67"/>
      <c r="G118" s="67" t="s">
        <v>92</v>
      </c>
      <c r="H118" s="67">
        <v>4.0999999999999996</v>
      </c>
      <c r="I118" s="67"/>
      <c r="J118" s="157">
        <v>17697</v>
      </c>
      <c r="K118" s="157">
        <f t="shared" si="129"/>
        <v>72557.7</v>
      </c>
      <c r="L118" s="157">
        <f t="shared" si="122"/>
        <v>0</v>
      </c>
      <c r="M118" s="164">
        <v>85</v>
      </c>
      <c r="N118" s="164"/>
      <c r="O118" s="157">
        <v>0</v>
      </c>
      <c r="P118" s="164">
        <f t="shared" si="123"/>
        <v>85</v>
      </c>
      <c r="Q118" s="165">
        <f t="shared" si="124"/>
        <v>4.7222222222222223</v>
      </c>
      <c r="R118" s="165">
        <f t="shared" si="173"/>
        <v>0</v>
      </c>
      <c r="S118" s="165">
        <f t="shared" si="173"/>
        <v>0</v>
      </c>
      <c r="T118" s="165">
        <f t="shared" si="125"/>
        <v>4.7222222222222223</v>
      </c>
      <c r="U118" s="157">
        <f t="shared" si="120"/>
        <v>342633.58333333331</v>
      </c>
      <c r="V118" s="157">
        <f t="shared" si="133"/>
        <v>0</v>
      </c>
      <c r="W118" s="157">
        <f t="shared" si="134"/>
        <v>0</v>
      </c>
      <c r="X118" s="157">
        <f t="shared" si="126"/>
        <v>342633.58333333331</v>
      </c>
      <c r="Y118" s="157"/>
      <c r="Z118" s="157"/>
      <c r="AA118" s="155"/>
      <c r="AB118" s="155"/>
      <c r="AC118" s="155">
        <f t="shared" si="155"/>
        <v>0</v>
      </c>
      <c r="AD118" s="160"/>
      <c r="AE118" s="155"/>
      <c r="AF118" s="155">
        <f t="shared" si="138"/>
        <v>0</v>
      </c>
      <c r="AG118" s="160"/>
      <c r="AH118" s="155"/>
      <c r="AI118" s="155">
        <f t="shared" si="156"/>
        <v>0</v>
      </c>
      <c r="AJ118" s="160">
        <f t="shared" si="174"/>
        <v>4.7222222222222223</v>
      </c>
      <c r="AK118" s="157">
        <v>40</v>
      </c>
      <c r="AL118" s="155">
        <f t="shared" si="130"/>
        <v>33427.666666666664</v>
      </c>
      <c r="AM118" s="155">
        <f t="shared" si="136"/>
        <v>33427.666666666664</v>
      </c>
      <c r="AN118" s="155">
        <f t="shared" si="175"/>
        <v>342633.58333333331</v>
      </c>
      <c r="AO118" s="155">
        <f t="shared" si="127"/>
        <v>376061.25</v>
      </c>
      <c r="AP118" s="155">
        <f>AN118*10%</f>
        <v>34263.35833333333</v>
      </c>
      <c r="AQ118" s="157">
        <f t="shared" si="131"/>
        <v>410324.60833333334</v>
      </c>
      <c r="AR118" s="193"/>
    </row>
    <row r="119" spans="1:44" ht="16.5" x14ac:dyDescent="0.25">
      <c r="A119" s="155">
        <f t="shared" si="121"/>
        <v>104</v>
      </c>
      <c r="B119" s="163" t="s">
        <v>714</v>
      </c>
      <c r="C119" s="163"/>
      <c r="D119" s="67" t="s">
        <v>62</v>
      </c>
      <c r="E119" s="67" t="s">
        <v>725</v>
      </c>
      <c r="F119" s="67" t="s">
        <v>110</v>
      </c>
      <c r="G119" s="67" t="s">
        <v>92</v>
      </c>
      <c r="H119" s="67">
        <v>4.2699999999999996</v>
      </c>
      <c r="I119" s="67"/>
      <c r="J119" s="157">
        <v>17697</v>
      </c>
      <c r="K119" s="157">
        <f t="shared" si="129"/>
        <v>75566.189999999988</v>
      </c>
      <c r="L119" s="157">
        <f t="shared" si="122"/>
        <v>0</v>
      </c>
      <c r="M119" s="164">
        <v>6</v>
      </c>
      <c r="N119" s="164"/>
      <c r="O119" s="157"/>
      <c r="P119" s="164">
        <f t="shared" si="123"/>
        <v>6</v>
      </c>
      <c r="Q119" s="165">
        <f t="shared" si="124"/>
        <v>0.33333333333333331</v>
      </c>
      <c r="R119" s="165">
        <f t="shared" si="173"/>
        <v>0</v>
      </c>
      <c r="S119" s="165">
        <f t="shared" si="173"/>
        <v>0</v>
      </c>
      <c r="T119" s="165">
        <f t="shared" si="125"/>
        <v>0.33333333333333331</v>
      </c>
      <c r="U119" s="157">
        <f t="shared" si="120"/>
        <v>25188.729999999996</v>
      </c>
      <c r="V119" s="157">
        <f t="shared" si="133"/>
        <v>0</v>
      </c>
      <c r="W119" s="157">
        <f t="shared" si="134"/>
        <v>0</v>
      </c>
      <c r="X119" s="157">
        <f t="shared" si="126"/>
        <v>25188.729999999996</v>
      </c>
      <c r="Y119" s="157"/>
      <c r="Z119" s="155">
        <f>X119*0.3</f>
        <v>7556.6189999999988</v>
      </c>
      <c r="AA119" s="155"/>
      <c r="AB119" s="155"/>
      <c r="AC119" s="155">
        <f t="shared" si="155"/>
        <v>0</v>
      </c>
      <c r="AD119" s="160"/>
      <c r="AE119" s="155"/>
      <c r="AF119" s="155">
        <f t="shared" si="138"/>
        <v>0</v>
      </c>
      <c r="AG119" s="160"/>
      <c r="AH119" s="155"/>
      <c r="AI119" s="155"/>
      <c r="AJ119" s="160">
        <f t="shared" si="174"/>
        <v>0.33333333333333331</v>
      </c>
      <c r="AK119" s="157"/>
      <c r="AL119" s="155">
        <f t="shared" si="130"/>
        <v>0</v>
      </c>
      <c r="AM119" s="155">
        <f t="shared" si="136"/>
        <v>7556.6189999999988</v>
      </c>
      <c r="AN119" s="155">
        <f t="shared" si="175"/>
        <v>25188.729999999996</v>
      </c>
      <c r="AO119" s="155">
        <f t="shared" si="127"/>
        <v>32745.348999999995</v>
      </c>
      <c r="AP119" s="155">
        <f>AN119*10%</f>
        <v>2518.8729999999996</v>
      </c>
      <c r="AQ119" s="157">
        <f t="shared" si="131"/>
        <v>35264.221999999994</v>
      </c>
      <c r="AR119" s="193"/>
    </row>
    <row r="120" spans="1:44" ht="16.5" x14ac:dyDescent="0.25">
      <c r="A120" s="155">
        <f t="shared" si="121"/>
        <v>105</v>
      </c>
      <c r="B120" s="163" t="s">
        <v>715</v>
      </c>
      <c r="C120" s="163"/>
      <c r="D120" s="67" t="s">
        <v>62</v>
      </c>
      <c r="E120" s="67" t="s">
        <v>725</v>
      </c>
      <c r="F120" s="67" t="s">
        <v>110</v>
      </c>
      <c r="G120" s="67" t="s">
        <v>92</v>
      </c>
      <c r="H120" s="67">
        <v>4.2699999999999996</v>
      </c>
      <c r="I120" s="67"/>
      <c r="J120" s="157">
        <v>17697</v>
      </c>
      <c r="K120" s="157">
        <f t="shared" si="129"/>
        <v>75566.189999999988</v>
      </c>
      <c r="L120" s="157">
        <f t="shared" si="122"/>
        <v>0</v>
      </c>
      <c r="M120" s="164">
        <v>6</v>
      </c>
      <c r="N120" s="164"/>
      <c r="O120" s="157"/>
      <c r="P120" s="164">
        <v>6</v>
      </c>
      <c r="Q120" s="165">
        <f t="shared" si="124"/>
        <v>0.33333333333333331</v>
      </c>
      <c r="R120" s="165">
        <f t="shared" si="173"/>
        <v>0</v>
      </c>
      <c r="S120" s="165">
        <f t="shared" si="173"/>
        <v>0</v>
      </c>
      <c r="T120" s="165">
        <f t="shared" si="125"/>
        <v>0.33333333333333331</v>
      </c>
      <c r="U120" s="157">
        <f t="shared" si="120"/>
        <v>25188.729999999996</v>
      </c>
      <c r="V120" s="157">
        <f t="shared" si="133"/>
        <v>0</v>
      </c>
      <c r="W120" s="157">
        <f t="shared" si="134"/>
        <v>0</v>
      </c>
      <c r="X120" s="157">
        <f t="shared" si="126"/>
        <v>25188.729999999996</v>
      </c>
      <c r="Y120" s="157"/>
      <c r="Z120" s="155">
        <f>X120*0.3</f>
        <v>7556.6189999999988</v>
      </c>
      <c r="AA120" s="155"/>
      <c r="AB120" s="155"/>
      <c r="AC120" s="155">
        <f t="shared" si="155"/>
        <v>0</v>
      </c>
      <c r="AD120" s="160"/>
      <c r="AE120" s="155"/>
      <c r="AF120" s="155">
        <f t="shared" si="138"/>
        <v>0</v>
      </c>
      <c r="AG120" s="160"/>
      <c r="AH120" s="155"/>
      <c r="AI120" s="155"/>
      <c r="AJ120" s="160">
        <f t="shared" si="174"/>
        <v>0.33333333333333331</v>
      </c>
      <c r="AK120" s="157"/>
      <c r="AL120" s="155">
        <f t="shared" si="130"/>
        <v>0</v>
      </c>
      <c r="AM120" s="155">
        <f t="shared" si="136"/>
        <v>7556.6189999999988</v>
      </c>
      <c r="AN120" s="155">
        <f t="shared" si="175"/>
        <v>25188.729999999996</v>
      </c>
      <c r="AO120" s="155">
        <f t="shared" si="127"/>
        <v>32745.348999999995</v>
      </c>
      <c r="AP120" s="155">
        <f>AN120*10%</f>
        <v>2518.8729999999996</v>
      </c>
      <c r="AQ120" s="157">
        <f t="shared" si="131"/>
        <v>35264.221999999994</v>
      </c>
      <c r="AR120" s="193"/>
    </row>
    <row r="121" spans="1:44" ht="16.5" x14ac:dyDescent="0.25">
      <c r="A121" s="155">
        <f t="shared" si="121"/>
        <v>106</v>
      </c>
      <c r="B121" s="163" t="s">
        <v>716</v>
      </c>
      <c r="C121" s="163"/>
      <c r="D121" s="67" t="s">
        <v>62</v>
      </c>
      <c r="E121" s="67" t="s">
        <v>217</v>
      </c>
      <c r="F121" s="67"/>
      <c r="G121" s="67" t="s">
        <v>713</v>
      </c>
      <c r="H121" s="67"/>
      <c r="I121" s="67">
        <v>3.52</v>
      </c>
      <c r="J121" s="157">
        <v>17697</v>
      </c>
      <c r="K121" s="157">
        <f t="shared" ref="K121:K122" si="176">H121*J121</f>
        <v>0</v>
      </c>
      <c r="L121" s="157">
        <f t="shared" ref="L121:L122" si="177">J121*I121</f>
        <v>62293.440000000002</v>
      </c>
      <c r="M121" s="164"/>
      <c r="N121" s="164">
        <v>40.5</v>
      </c>
      <c r="O121" s="157">
        <v>0</v>
      </c>
      <c r="P121" s="164">
        <f t="shared" ref="P121:P122" si="178">M121+N121+O121</f>
        <v>40.5</v>
      </c>
      <c r="Q121" s="165">
        <f t="shared" ref="Q121:Q122" si="179">M121/18</f>
        <v>0</v>
      </c>
      <c r="R121" s="165">
        <f t="shared" ref="R121:R122" si="180">N121/24</f>
        <v>1.6875</v>
      </c>
      <c r="S121" s="165">
        <f t="shared" ref="S121:S122" si="181">O121/24</f>
        <v>0</v>
      </c>
      <c r="T121" s="165">
        <f t="shared" ref="T121:T122" si="182">Q121+R121+S121</f>
        <v>1.6875</v>
      </c>
      <c r="U121" s="157">
        <f t="shared" ref="U121:U122" si="183">K121/18*M121</f>
        <v>0</v>
      </c>
      <c r="V121" s="157">
        <f t="shared" ref="V121:V122" si="184">L121/24*N121</f>
        <v>105120.18</v>
      </c>
      <c r="W121" s="157">
        <f t="shared" ref="W121:W122" si="185">L121/24*O121</f>
        <v>0</v>
      </c>
      <c r="X121" s="157">
        <f t="shared" ref="X121" si="186">U121+V121+W121</f>
        <v>105120.18</v>
      </c>
      <c r="Y121" s="157"/>
      <c r="Z121" s="157"/>
      <c r="AA121" s="155"/>
      <c r="AB121" s="155"/>
      <c r="AC121" s="155">
        <f t="shared" si="155"/>
        <v>0</v>
      </c>
      <c r="AD121" s="160"/>
      <c r="AE121" s="155"/>
      <c r="AF121" s="155">
        <f t="shared" si="138"/>
        <v>0</v>
      </c>
      <c r="AG121" s="160"/>
      <c r="AH121" s="155"/>
      <c r="AI121" s="155">
        <f t="shared" si="156"/>
        <v>0</v>
      </c>
      <c r="AJ121" s="160">
        <f t="shared" ref="AJ121:AJ122" si="187">Q121+R121</f>
        <v>1.6875</v>
      </c>
      <c r="AK121" s="157">
        <v>40</v>
      </c>
      <c r="AL121" s="155">
        <f t="shared" ref="AL121:AL122" si="188">17697*AK121*AJ121/100</f>
        <v>11945.475</v>
      </c>
      <c r="AM121" s="155">
        <f t="shared" si="136"/>
        <v>11945.475</v>
      </c>
      <c r="AN121" s="155">
        <f t="shared" si="175"/>
        <v>105120.18</v>
      </c>
      <c r="AO121" s="155">
        <f t="shared" ref="AO121:AO122" si="189">AM121+AN121</f>
        <v>117065.655</v>
      </c>
      <c r="AP121" s="155">
        <f>AN121*10%</f>
        <v>10512.018</v>
      </c>
      <c r="AQ121" s="157">
        <f t="shared" ref="AQ121:AQ122" si="190">AO121+AP121</f>
        <v>127577.673</v>
      </c>
      <c r="AR121" s="193"/>
    </row>
    <row r="122" spans="1:44" ht="16.5" x14ac:dyDescent="0.25">
      <c r="A122" s="155">
        <f t="shared" si="121"/>
        <v>107</v>
      </c>
      <c r="B122" s="163" t="s">
        <v>712</v>
      </c>
      <c r="C122" s="163"/>
      <c r="D122" s="67" t="s">
        <v>62</v>
      </c>
      <c r="E122" s="67" t="s">
        <v>217</v>
      </c>
      <c r="F122" s="67"/>
      <c r="G122" s="67" t="s">
        <v>713</v>
      </c>
      <c r="H122" s="67"/>
      <c r="I122" s="67">
        <v>3.52</v>
      </c>
      <c r="J122" s="157">
        <v>17697</v>
      </c>
      <c r="K122" s="157">
        <f t="shared" si="176"/>
        <v>0</v>
      </c>
      <c r="L122" s="157">
        <f t="shared" si="177"/>
        <v>62293.440000000002</v>
      </c>
      <c r="M122" s="164"/>
      <c r="N122" s="164"/>
      <c r="O122" s="164">
        <v>254.5</v>
      </c>
      <c r="P122" s="164">
        <f t="shared" si="178"/>
        <v>254.5</v>
      </c>
      <c r="Q122" s="165">
        <f t="shared" si="179"/>
        <v>0</v>
      </c>
      <c r="R122" s="165">
        <f t="shared" si="180"/>
        <v>0</v>
      </c>
      <c r="S122" s="165">
        <f t="shared" si="181"/>
        <v>10.604166666666666</v>
      </c>
      <c r="T122" s="165">
        <f t="shared" si="182"/>
        <v>10.604166666666666</v>
      </c>
      <c r="U122" s="157">
        <f t="shared" si="183"/>
        <v>0</v>
      </c>
      <c r="V122" s="157">
        <f t="shared" si="184"/>
        <v>0</v>
      </c>
      <c r="W122" s="157">
        <f t="shared" si="185"/>
        <v>660570.02</v>
      </c>
      <c r="X122" s="157">
        <f>U122+V122+W122</f>
        <v>660570.02</v>
      </c>
      <c r="Y122" s="157"/>
      <c r="Z122" s="157"/>
      <c r="AA122" s="155"/>
      <c r="AB122" s="155"/>
      <c r="AC122" s="155">
        <f t="shared" si="155"/>
        <v>0</v>
      </c>
      <c r="AD122" s="160"/>
      <c r="AE122" s="155"/>
      <c r="AF122" s="155">
        <f t="shared" si="138"/>
        <v>0</v>
      </c>
      <c r="AG122" s="160"/>
      <c r="AH122" s="155"/>
      <c r="AI122" s="155">
        <f t="shared" si="156"/>
        <v>0</v>
      </c>
      <c r="AJ122" s="160">
        <f t="shared" si="187"/>
        <v>0</v>
      </c>
      <c r="AK122" s="157"/>
      <c r="AL122" s="155">
        <f t="shared" si="188"/>
        <v>0</v>
      </c>
      <c r="AM122" s="155">
        <f t="shared" si="136"/>
        <v>0</v>
      </c>
      <c r="AN122" s="155">
        <f t="shared" si="175"/>
        <v>660570.02</v>
      </c>
      <c r="AO122" s="155">
        <f t="shared" si="189"/>
        <v>660570.02</v>
      </c>
      <c r="AP122" s="155">
        <f>AN122*10%</f>
        <v>66057.002000000008</v>
      </c>
      <c r="AQ122" s="157">
        <f t="shared" si="190"/>
        <v>726627.022</v>
      </c>
      <c r="AR122" s="193"/>
    </row>
    <row r="123" spans="1:44" ht="16.5" x14ac:dyDescent="0.25">
      <c r="A123" s="157"/>
      <c r="B123" s="163"/>
      <c r="C123" s="171"/>
      <c r="D123" s="67"/>
      <c r="E123" s="67"/>
      <c r="F123" s="67"/>
      <c r="G123" s="67"/>
      <c r="H123" s="67"/>
      <c r="I123" s="67"/>
      <c r="J123" s="67"/>
      <c r="K123" s="157"/>
      <c r="L123" s="157"/>
      <c r="M123" s="153">
        <f t="shared" ref="M123:W123" si="191">SUM(M16:M122)</f>
        <v>1374</v>
      </c>
      <c r="N123" s="172">
        <f t="shared" si="191"/>
        <v>266</v>
      </c>
      <c r="O123" s="172">
        <f t="shared" si="191"/>
        <v>258</v>
      </c>
      <c r="P123" s="172">
        <f t="shared" si="191"/>
        <v>1898</v>
      </c>
      <c r="Q123" s="172">
        <f t="shared" si="191"/>
        <v>76.333333333333286</v>
      </c>
      <c r="R123" s="172">
        <f t="shared" si="191"/>
        <v>11.083333333333334</v>
      </c>
      <c r="S123" s="172">
        <f t="shared" si="191"/>
        <v>10.75</v>
      </c>
      <c r="T123" s="173">
        <f>SUM(T16:T122)</f>
        <v>98.1666666666666</v>
      </c>
      <c r="U123" s="172">
        <f t="shared" si="191"/>
        <v>6442846.2624999974</v>
      </c>
      <c r="V123" s="172">
        <f t="shared" si="191"/>
        <v>780168.55812499998</v>
      </c>
      <c r="W123" s="172">
        <f t="shared" si="191"/>
        <v>672637.16187499999</v>
      </c>
      <c r="X123" s="174">
        <f>SUM(X16:X122)</f>
        <v>7895651.9824999981</v>
      </c>
      <c r="Y123" s="174">
        <f>SUM(Y16:Y122)</f>
        <v>27780</v>
      </c>
      <c r="Z123" s="174">
        <f>SUM(Z16:Z122)</f>
        <v>411954.52700000006</v>
      </c>
      <c r="AA123" s="174">
        <f>SUM(AA16:AA122)</f>
        <v>78</v>
      </c>
      <c r="AB123" s="174"/>
      <c r="AC123" s="174">
        <f>SUM(AC16:AC122)</f>
        <v>33231.033333333333</v>
      </c>
      <c r="AD123" s="174">
        <f>SUM(AD16:AD122)</f>
        <v>106</v>
      </c>
      <c r="AE123" s="174"/>
      <c r="AF123" s="174">
        <f>SUM(AF16:AF122)</f>
        <v>23448.524999999998</v>
      </c>
      <c r="AG123" s="174">
        <f>SUM(AG16:AG122)</f>
        <v>10</v>
      </c>
      <c r="AH123" s="174"/>
      <c r="AI123" s="174">
        <f>SUM(AI16:AI122)</f>
        <v>79636.5</v>
      </c>
      <c r="AJ123" s="172">
        <f>SUM(AJ16:AJ122)</f>
        <v>87.4166666666666</v>
      </c>
      <c r="AK123" s="174"/>
      <c r="AL123" s="174">
        <f t="shared" ref="AL123:AP123" si="192">SUM(AL16:AL122)</f>
        <v>503971.2333333334</v>
      </c>
      <c r="AM123" s="174">
        <f t="shared" si="192"/>
        <v>1080021.818666667</v>
      </c>
      <c r="AN123" s="174">
        <f t="shared" si="192"/>
        <v>7895651.9824999981</v>
      </c>
      <c r="AO123" s="174">
        <f t="shared" si="192"/>
        <v>8975673.8011666667</v>
      </c>
      <c r="AP123" s="174">
        <f t="shared" si="192"/>
        <v>758058.36875000026</v>
      </c>
      <c r="AQ123" s="174">
        <f>SUM(AQ16:AQ122)</f>
        <v>9733732.1699166633</v>
      </c>
      <c r="AR123" s="193"/>
    </row>
    <row r="124" spans="1:44" ht="16.5" x14ac:dyDescent="0.25">
      <c r="A124" s="175"/>
      <c r="B124" s="129" t="s">
        <v>426</v>
      </c>
      <c r="C124" s="176"/>
      <c r="D124" s="128"/>
      <c r="E124" s="178"/>
      <c r="F124" s="178"/>
      <c r="G124" s="178"/>
      <c r="H124" s="179"/>
      <c r="I124" s="179"/>
      <c r="J124" s="178"/>
      <c r="K124" s="175"/>
      <c r="L124" s="175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81"/>
      <c r="AO124" s="127"/>
      <c r="AP124" s="127"/>
      <c r="AQ124" s="127"/>
      <c r="AR124" s="193"/>
    </row>
    <row r="125" spans="1:44" ht="18" x14ac:dyDescent="0.25">
      <c r="A125" s="178"/>
      <c r="B125" s="129" t="s">
        <v>427</v>
      </c>
      <c r="C125" s="176"/>
      <c r="D125" s="177"/>
      <c r="E125" s="182"/>
      <c r="F125" s="182"/>
      <c r="G125" s="178"/>
      <c r="H125" s="179"/>
      <c r="I125" s="179"/>
      <c r="J125" s="178"/>
      <c r="K125" s="175"/>
      <c r="L125" s="175"/>
      <c r="M125" s="183"/>
      <c r="N125" s="184"/>
      <c r="O125" s="184"/>
      <c r="P125" s="184"/>
      <c r="Q125" s="182"/>
      <c r="R125" s="182"/>
      <c r="S125" s="182"/>
      <c r="T125" s="178"/>
      <c r="U125" s="178"/>
      <c r="V125" s="178"/>
      <c r="W125" s="178"/>
      <c r="X125" s="178"/>
      <c r="Y125" s="178"/>
      <c r="Z125" s="178"/>
      <c r="AA125" s="178"/>
      <c r="AB125" s="175"/>
      <c r="AC125" s="175"/>
      <c r="AD125" s="178"/>
      <c r="AE125" s="178"/>
      <c r="AF125" s="178"/>
      <c r="AG125" s="178"/>
      <c r="AH125" s="178"/>
      <c r="AI125" s="178"/>
      <c r="AJ125" s="178"/>
      <c r="AK125" s="175"/>
      <c r="AL125" s="178"/>
      <c r="AM125" s="175"/>
      <c r="AN125" s="166"/>
      <c r="AO125" s="175"/>
      <c r="AP125" s="175"/>
      <c r="AQ125" s="175"/>
    </row>
    <row r="126" spans="1:44" ht="18" x14ac:dyDescent="0.25">
      <c r="A126" s="178"/>
      <c r="B126" s="129" t="s">
        <v>547</v>
      </c>
      <c r="C126" s="185"/>
      <c r="D126" s="186"/>
      <c r="E126" s="187"/>
      <c r="F126" s="187"/>
      <c r="G126" s="186"/>
      <c r="H126" s="131"/>
      <c r="I126" s="179"/>
      <c r="J126" s="179"/>
      <c r="K126" s="166"/>
      <c r="L126" s="175"/>
      <c r="M126" s="188"/>
      <c r="N126" s="188"/>
      <c r="O126" s="188"/>
      <c r="P126" s="188"/>
      <c r="Q126" s="189"/>
      <c r="R126" s="189"/>
      <c r="S126" s="189"/>
      <c r="T126" s="189"/>
      <c r="U126" s="190"/>
      <c r="V126" s="190"/>
      <c r="W126" s="190"/>
      <c r="X126" s="175"/>
      <c r="Y126" s="175"/>
      <c r="Z126" s="175"/>
      <c r="AA126" s="178"/>
      <c r="AB126" s="175"/>
      <c r="AC126" s="175"/>
      <c r="AD126" s="178"/>
      <c r="AE126" s="175"/>
      <c r="AF126" s="178"/>
      <c r="AG126" s="178"/>
      <c r="AH126" s="178"/>
      <c r="AI126" s="175"/>
      <c r="AJ126" s="178"/>
      <c r="AK126" s="175"/>
      <c r="AL126" s="191"/>
      <c r="AM126" s="175"/>
      <c r="AN126" s="166"/>
      <c r="AO126" s="175"/>
      <c r="AP126" s="175"/>
      <c r="AQ126" s="175"/>
    </row>
    <row r="127" spans="1:44" x14ac:dyDescent="0.25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</sheetData>
  <mergeCells count="40">
    <mergeCell ref="AI1:AK1"/>
    <mergeCell ref="AI2:AK2"/>
    <mergeCell ref="AI3:AK3"/>
    <mergeCell ref="AI4:AK4"/>
    <mergeCell ref="A12:A14"/>
    <mergeCell ref="B12:B14"/>
    <mergeCell ref="D12:D14"/>
    <mergeCell ref="E12:E14"/>
    <mergeCell ref="AD13:AF13"/>
    <mergeCell ref="D8:P8"/>
    <mergeCell ref="B9:W9"/>
    <mergeCell ref="B10:R10"/>
    <mergeCell ref="D11:Q11"/>
    <mergeCell ref="F12:F14"/>
    <mergeCell ref="M13:O13"/>
    <mergeCell ref="G12:G14"/>
    <mergeCell ref="AO12:AO14"/>
    <mergeCell ref="AP12:AP14"/>
    <mergeCell ref="AQ12:AQ14"/>
    <mergeCell ref="AA12:AL12"/>
    <mergeCell ref="P13:P14"/>
    <mergeCell ref="Q13:S13"/>
    <mergeCell ref="T13:T14"/>
    <mergeCell ref="U13:W13"/>
    <mergeCell ref="H12:X12"/>
    <mergeCell ref="H13:H14"/>
    <mergeCell ref="I13:I14"/>
    <mergeCell ref="J13:J14"/>
    <mergeCell ref="K13:K14"/>
    <mergeCell ref="L13:L14"/>
    <mergeCell ref="X13:X14"/>
    <mergeCell ref="Y13:Y14"/>
    <mergeCell ref="AN13:AN14"/>
    <mergeCell ref="AM12:AM14"/>
    <mergeCell ref="AA13:AC13"/>
    <mergeCell ref="AI5:AK5"/>
    <mergeCell ref="AH6:AK6"/>
    <mergeCell ref="AG13:AI13"/>
    <mergeCell ref="AJ13:AL13"/>
    <mergeCell ref="Z13:Z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W136"/>
  <sheetViews>
    <sheetView topLeftCell="A61" zoomScaleNormal="100" zoomScaleSheetLayoutView="100" workbookViewId="0">
      <selection activeCell="B61" sqref="B1:B1048576"/>
    </sheetView>
  </sheetViews>
  <sheetFormatPr defaultRowHeight="15" x14ac:dyDescent="0.25"/>
  <cols>
    <col min="1" max="1" width="8" customWidth="1"/>
    <col min="2" max="2" width="30.5703125" hidden="1" customWidth="1"/>
    <col min="3" max="3" width="19.28515625" customWidth="1"/>
    <col min="4" max="4" width="78.28515625" customWidth="1"/>
    <col min="5" max="5" width="10.42578125" customWidth="1"/>
    <col min="6" max="9" width="13.28515625" customWidth="1"/>
    <col min="10" max="10" width="9.140625" customWidth="1"/>
    <col min="11" max="11" width="8.28515625" customWidth="1"/>
    <col min="12" max="12" width="9.7109375" customWidth="1"/>
    <col min="13" max="13" width="10.28515625" customWidth="1"/>
    <col min="14" max="14" width="9.42578125" customWidth="1"/>
    <col min="15" max="15" width="11.42578125" customWidth="1"/>
    <col min="16" max="16" width="9.42578125" customWidth="1"/>
    <col min="17" max="17" width="10" customWidth="1"/>
    <col min="18" max="18" width="11.28515625" customWidth="1"/>
    <col min="19" max="19" width="10.42578125" customWidth="1"/>
    <col min="20" max="20" width="9.85546875" customWidth="1"/>
    <col min="21" max="21" width="11.140625" customWidth="1"/>
    <col min="22" max="22" width="10.28515625" customWidth="1"/>
    <col min="23" max="23" width="11.85546875" customWidth="1"/>
    <col min="24" max="25" width="11" customWidth="1"/>
    <col min="26" max="27" width="13.7109375" customWidth="1"/>
    <col min="28" max="28" width="9" customWidth="1"/>
    <col min="29" max="29" width="6.5703125" customWidth="1"/>
    <col min="30" max="30" width="13.7109375" customWidth="1"/>
    <col min="31" max="31" width="9.85546875" customWidth="1"/>
    <col min="32" max="32" width="10.7109375" customWidth="1"/>
    <col min="33" max="33" width="11.42578125" customWidth="1"/>
    <col min="34" max="34" width="7.28515625" customWidth="1"/>
    <col min="35" max="35" width="7.140625" customWidth="1"/>
    <col min="36" max="36" width="12.7109375" customWidth="1"/>
    <col min="37" max="37" width="5.85546875" customWidth="1"/>
    <col min="38" max="38" width="10.140625" customWidth="1"/>
    <col min="39" max="39" width="12.5703125" customWidth="1"/>
    <col min="40" max="40" width="10.140625" customWidth="1"/>
    <col min="41" max="41" width="11" customWidth="1"/>
    <col min="42" max="42" width="10.28515625" customWidth="1"/>
    <col min="43" max="43" width="13.5703125" customWidth="1"/>
    <col min="44" max="44" width="13" customWidth="1"/>
    <col min="45" max="45" width="13.28515625" customWidth="1"/>
    <col min="46" max="46" width="11.28515625" customWidth="1"/>
    <col min="47" max="47" width="12.42578125" customWidth="1"/>
    <col min="48" max="49" width="11" customWidth="1"/>
  </cols>
  <sheetData>
    <row r="1" spans="1:49" ht="18.75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3"/>
      <c r="L1" s="1"/>
      <c r="M1" s="4"/>
      <c r="N1" s="4"/>
      <c r="O1" s="5"/>
      <c r="P1" s="5"/>
      <c r="Q1" s="5"/>
      <c r="R1" s="5"/>
      <c r="S1" s="6"/>
      <c r="T1" s="6"/>
      <c r="U1" s="6"/>
      <c r="V1" s="6"/>
      <c r="W1" s="1"/>
      <c r="X1" s="1"/>
      <c r="Y1" s="1"/>
      <c r="Z1" s="1"/>
      <c r="AA1" s="1"/>
      <c r="AB1" s="1"/>
      <c r="AC1" s="4"/>
      <c r="AD1" s="4"/>
      <c r="AE1" s="1"/>
      <c r="AF1" s="1"/>
      <c r="AG1" s="7"/>
      <c r="AH1" s="7"/>
      <c r="AI1" s="7"/>
      <c r="AJ1" s="7"/>
      <c r="AK1" s="7"/>
      <c r="AL1" s="8"/>
      <c r="AM1" s="7"/>
      <c r="AN1" s="9" t="s">
        <v>0</v>
      </c>
      <c r="AO1" s="264" t="s">
        <v>1</v>
      </c>
      <c r="AP1" s="265"/>
      <c r="AQ1" s="266"/>
      <c r="AR1" s="10"/>
      <c r="AS1" s="11" t="s">
        <v>2</v>
      </c>
      <c r="AT1" s="109" t="s">
        <v>3</v>
      </c>
      <c r="AU1" s="12" t="s">
        <v>4</v>
      </c>
    </row>
    <row r="2" spans="1:49" ht="18.75" x14ac:dyDescent="0.25">
      <c r="A2" s="1"/>
      <c r="B2" s="13"/>
      <c r="C2" s="13"/>
      <c r="D2" s="14"/>
      <c r="E2" s="111"/>
      <c r="F2" s="111"/>
      <c r="G2" s="111"/>
      <c r="H2" s="111"/>
      <c r="I2" s="111"/>
      <c r="J2" s="111"/>
      <c r="K2" s="15"/>
      <c r="L2" s="111"/>
      <c r="M2" s="16"/>
      <c r="N2" s="16"/>
      <c r="O2" s="17"/>
      <c r="P2" s="111"/>
      <c r="Q2" s="111"/>
      <c r="R2" s="17" t="s">
        <v>6</v>
      </c>
      <c r="S2" s="18"/>
      <c r="T2" s="18"/>
      <c r="U2" s="18"/>
      <c r="V2" s="18"/>
      <c r="W2" s="19"/>
      <c r="X2" s="19"/>
      <c r="Y2" s="19"/>
      <c r="Z2" s="20"/>
      <c r="AA2" s="20"/>
      <c r="AB2" s="1"/>
      <c r="AC2" s="4"/>
      <c r="AD2" s="4"/>
      <c r="AE2" s="1"/>
      <c r="AF2" s="1"/>
      <c r="AG2" s="7"/>
      <c r="AH2" s="7"/>
      <c r="AI2" s="7"/>
      <c r="AJ2" s="7"/>
      <c r="AK2" s="7"/>
      <c r="AL2" s="8"/>
      <c r="AM2" s="7"/>
      <c r="AN2" s="21">
        <v>1</v>
      </c>
      <c r="AO2" s="267" t="s">
        <v>7</v>
      </c>
      <c r="AP2" s="268"/>
      <c r="AQ2" s="269"/>
      <c r="AR2" s="22"/>
      <c r="AS2" s="23">
        <v>4</v>
      </c>
      <c r="AT2" s="21">
        <v>10</v>
      </c>
      <c r="AU2" s="24">
        <f>AS2+AT2</f>
        <v>14</v>
      </c>
    </row>
    <row r="3" spans="1:49" ht="18.75" x14ac:dyDescent="0.25">
      <c r="A3" s="1"/>
      <c r="B3" s="13"/>
      <c r="C3" s="13"/>
      <c r="D3" s="14"/>
      <c r="E3" s="111"/>
      <c r="F3" s="111"/>
      <c r="G3" s="111"/>
      <c r="H3" s="111"/>
      <c r="I3" s="111"/>
      <c r="J3" s="111"/>
      <c r="K3" s="15"/>
      <c r="L3" s="111"/>
      <c r="M3" s="16"/>
      <c r="N3" s="16"/>
      <c r="O3" s="17"/>
      <c r="P3" s="111"/>
      <c r="Q3" s="111"/>
      <c r="R3" s="17" t="s">
        <v>9</v>
      </c>
      <c r="S3" s="18"/>
      <c r="T3" s="18"/>
      <c r="U3" s="18"/>
      <c r="V3" s="18"/>
      <c r="W3" s="19"/>
      <c r="X3" s="19"/>
      <c r="Y3" s="19"/>
      <c r="Z3" s="1"/>
      <c r="AA3" s="1"/>
      <c r="AB3" s="1"/>
      <c r="AC3" s="4"/>
      <c r="AD3" s="4"/>
      <c r="AE3" s="1"/>
      <c r="AF3" s="1"/>
      <c r="AG3" s="7"/>
      <c r="AH3" s="7"/>
      <c r="AI3" s="7"/>
      <c r="AJ3" s="7"/>
      <c r="AK3" s="7"/>
      <c r="AL3" s="8"/>
      <c r="AM3" s="7"/>
      <c r="AN3" s="21">
        <v>2</v>
      </c>
      <c r="AO3" s="261" t="s">
        <v>10</v>
      </c>
      <c r="AP3" s="262"/>
      <c r="AQ3" s="263"/>
      <c r="AR3" s="25"/>
      <c r="AS3" s="23">
        <v>40</v>
      </c>
      <c r="AT3" s="21">
        <v>137</v>
      </c>
      <c r="AU3" s="24">
        <f>AS3+AT3</f>
        <v>177</v>
      </c>
    </row>
    <row r="4" spans="1:49" ht="35.25" customHeight="1" x14ac:dyDescent="0.25">
      <c r="A4" s="1"/>
      <c r="B4" s="13"/>
      <c r="C4" s="13"/>
      <c r="D4" s="13"/>
      <c r="E4" s="20"/>
      <c r="F4" s="20"/>
      <c r="G4" s="20"/>
      <c r="H4" s="111"/>
      <c r="I4" s="111"/>
      <c r="J4" s="111"/>
      <c r="K4" s="15"/>
      <c r="L4" s="111"/>
      <c r="M4" s="16"/>
      <c r="N4" s="16"/>
      <c r="O4" s="17"/>
      <c r="P4" s="17"/>
      <c r="Q4" s="17"/>
      <c r="R4" s="17" t="s">
        <v>12</v>
      </c>
      <c r="S4" s="18"/>
      <c r="T4" s="18"/>
      <c r="U4" s="18"/>
      <c r="V4" s="18"/>
      <c r="W4" s="19"/>
      <c r="X4" s="19"/>
      <c r="Y4" s="19"/>
      <c r="Z4" s="1"/>
      <c r="AA4" s="1"/>
      <c r="AB4" s="1"/>
      <c r="AC4" s="4"/>
      <c r="AD4" s="4"/>
      <c r="AE4" s="1"/>
      <c r="AF4" s="1"/>
      <c r="AG4" s="7"/>
      <c r="AH4" s="7"/>
      <c r="AI4" s="7"/>
      <c r="AJ4" s="7"/>
      <c r="AK4" s="7"/>
      <c r="AL4" s="8"/>
      <c r="AM4" s="7"/>
      <c r="AN4" s="21">
        <v>3</v>
      </c>
      <c r="AO4" s="267" t="s">
        <v>13</v>
      </c>
      <c r="AP4" s="268"/>
      <c r="AQ4" s="269"/>
      <c r="AR4" s="22"/>
      <c r="AS4" s="23">
        <f>AS5</f>
        <v>236.5</v>
      </c>
      <c r="AT4" s="23">
        <f>AT5</f>
        <v>1661.5</v>
      </c>
      <c r="AU4" s="24">
        <f>AS4+AT4</f>
        <v>1898</v>
      </c>
    </row>
    <row r="5" spans="1:49" ht="30" customHeight="1" x14ac:dyDescent="0.25">
      <c r="A5" s="1"/>
      <c r="B5" s="27"/>
      <c r="C5" s="27"/>
      <c r="D5" s="27"/>
      <c r="E5" s="19"/>
      <c r="F5" s="19"/>
      <c r="G5" s="19"/>
      <c r="H5" s="19"/>
      <c r="I5" s="19"/>
      <c r="J5" s="19"/>
      <c r="K5" s="28"/>
      <c r="L5" s="19"/>
      <c r="M5" s="29"/>
      <c r="N5" s="29"/>
      <c r="O5" s="30"/>
      <c r="P5" s="30"/>
      <c r="Q5" s="30"/>
      <c r="R5" s="30"/>
      <c r="S5" s="31"/>
      <c r="T5" s="31"/>
      <c r="U5" s="31"/>
      <c r="V5" s="31"/>
      <c r="W5" s="19"/>
      <c r="X5" s="19"/>
      <c r="Y5" s="19"/>
      <c r="Z5" s="1"/>
      <c r="AA5" s="1"/>
      <c r="AB5" s="1"/>
      <c r="AC5" s="4"/>
      <c r="AD5" s="4"/>
      <c r="AE5" s="1"/>
      <c r="AF5" s="1"/>
      <c r="AG5" s="7"/>
      <c r="AH5" s="7"/>
      <c r="AI5" s="7"/>
      <c r="AJ5" s="7"/>
      <c r="AK5" s="7"/>
      <c r="AL5" s="8"/>
      <c r="AM5" s="7"/>
      <c r="AN5" s="21">
        <v>4</v>
      </c>
      <c r="AO5" s="267" t="s">
        <v>14</v>
      </c>
      <c r="AP5" s="268"/>
      <c r="AQ5" s="269"/>
      <c r="AR5" s="22"/>
      <c r="AS5" s="23">
        <v>236.5</v>
      </c>
      <c r="AT5" s="24">
        <v>1661.5</v>
      </c>
      <c r="AU5" s="24">
        <f>AS5+AT5</f>
        <v>1898</v>
      </c>
    </row>
    <row r="6" spans="1:49" ht="18.75" x14ac:dyDescent="0.25">
      <c r="A6" s="1"/>
      <c r="B6" s="27"/>
      <c r="C6" s="27"/>
      <c r="D6" s="27"/>
      <c r="E6" s="19"/>
      <c r="F6" s="19"/>
      <c r="G6" s="19"/>
      <c r="H6" s="19"/>
      <c r="I6" s="19"/>
      <c r="J6" s="19"/>
      <c r="K6" s="28"/>
      <c r="L6" s="19"/>
      <c r="M6" s="29"/>
      <c r="N6" s="29"/>
      <c r="O6" s="30"/>
      <c r="P6" s="30"/>
      <c r="Q6" s="30"/>
      <c r="R6" s="30"/>
      <c r="S6" s="31"/>
      <c r="T6" s="31"/>
      <c r="U6" s="31"/>
      <c r="V6" s="31"/>
      <c r="W6" s="19"/>
      <c r="X6" s="19"/>
      <c r="Y6" s="19"/>
      <c r="Z6" s="1"/>
      <c r="AA6" s="1"/>
      <c r="AB6" s="1"/>
      <c r="AC6" s="4"/>
      <c r="AD6" s="4"/>
      <c r="AE6" s="1"/>
      <c r="AF6" s="1"/>
      <c r="AG6" s="7"/>
      <c r="AH6" s="7"/>
      <c r="AI6" s="7"/>
      <c r="AJ6" s="7"/>
      <c r="AK6" s="7"/>
      <c r="AL6" s="8"/>
      <c r="AM6" s="7"/>
      <c r="AN6" s="261" t="s">
        <v>15</v>
      </c>
      <c r="AO6" s="262"/>
      <c r="AP6" s="262"/>
      <c r="AQ6" s="263"/>
      <c r="AR6" s="25"/>
      <c r="AS6" s="23"/>
      <c r="AT6" s="23"/>
      <c r="AU6" s="23"/>
    </row>
    <row r="7" spans="1:49" ht="16.5" x14ac:dyDescent="0.25">
      <c r="A7" s="1"/>
      <c r="B7" s="27"/>
      <c r="C7" s="27"/>
      <c r="D7" s="27"/>
      <c r="E7" s="19"/>
      <c r="F7" s="19"/>
      <c r="G7" s="19"/>
      <c r="H7" s="19"/>
      <c r="I7" s="19"/>
      <c r="J7" s="19"/>
      <c r="K7" s="28"/>
      <c r="L7" s="19"/>
      <c r="M7" s="29"/>
      <c r="N7" s="29"/>
      <c r="O7" s="30"/>
      <c r="P7" s="30"/>
      <c r="Q7" s="30"/>
      <c r="R7" s="30"/>
      <c r="S7" s="31"/>
      <c r="T7" s="31"/>
      <c r="U7" s="31"/>
      <c r="V7" s="31"/>
      <c r="W7" s="19"/>
      <c r="X7" s="19"/>
      <c r="Y7" s="19"/>
      <c r="Z7" s="1"/>
      <c r="AA7" s="1"/>
      <c r="AB7" s="1"/>
      <c r="AC7" s="4"/>
      <c r="AD7" s="4"/>
      <c r="AE7" s="1"/>
      <c r="AF7" s="1"/>
      <c r="AG7" s="1"/>
      <c r="AH7" s="1"/>
      <c r="AI7" s="1"/>
      <c r="AJ7" s="1"/>
      <c r="AK7" s="1"/>
      <c r="AL7" s="4"/>
      <c r="AM7" s="1"/>
      <c r="AN7" s="1"/>
      <c r="AO7" s="1"/>
      <c r="AP7" s="1"/>
      <c r="AQ7" s="4"/>
      <c r="AR7" s="32"/>
      <c r="AS7" s="4"/>
      <c r="AT7" s="4"/>
      <c r="AU7" s="4"/>
    </row>
    <row r="8" spans="1:49" ht="16.5" x14ac:dyDescent="0.25">
      <c r="A8" s="1"/>
      <c r="B8" s="13"/>
      <c r="C8" s="13"/>
      <c r="D8" s="13"/>
      <c r="E8" s="253" t="s">
        <v>16</v>
      </c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18"/>
      <c r="T8" s="18"/>
      <c r="U8" s="18"/>
      <c r="V8" s="18"/>
      <c r="W8" s="111"/>
      <c r="X8" s="111"/>
      <c r="Y8" s="111"/>
      <c r="Z8" s="1"/>
      <c r="AA8" s="1"/>
      <c r="AB8" s="19"/>
      <c r="AC8" s="4"/>
      <c r="AD8" s="4"/>
      <c r="AE8" s="1"/>
      <c r="AF8" s="1"/>
      <c r="AG8" s="1"/>
      <c r="AH8" s="1"/>
      <c r="AI8" s="1"/>
      <c r="AJ8" s="1"/>
      <c r="AK8" s="1"/>
      <c r="AL8" s="4"/>
      <c r="AM8" s="1"/>
      <c r="AN8" s="1"/>
      <c r="AO8" s="1"/>
      <c r="AP8" s="1"/>
      <c r="AQ8" s="4"/>
      <c r="AR8" s="32"/>
      <c r="AS8" s="4"/>
      <c r="AT8" s="4"/>
      <c r="AU8" s="4"/>
    </row>
    <row r="9" spans="1:49" ht="15.75" x14ac:dyDescent="0.25">
      <c r="A9" s="1"/>
      <c r="B9" s="253" t="s">
        <v>17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1"/>
      <c r="AA9" s="1"/>
      <c r="AB9" s="1"/>
      <c r="AC9" s="4"/>
      <c r="AD9" s="4"/>
      <c r="AE9" s="1"/>
      <c r="AF9" s="1"/>
      <c r="AG9" s="1"/>
      <c r="AH9" s="1"/>
      <c r="AI9" s="1"/>
      <c r="AJ9" s="1"/>
      <c r="AK9" s="1"/>
      <c r="AL9" s="4"/>
      <c r="AM9" s="1"/>
      <c r="AN9" s="1"/>
      <c r="AO9" s="1"/>
      <c r="AP9" s="1"/>
      <c r="AQ9" s="4"/>
      <c r="AR9" s="32"/>
      <c r="AS9" s="4"/>
      <c r="AT9" s="4"/>
      <c r="AU9" s="4"/>
    </row>
    <row r="10" spans="1:49" ht="15.75" x14ac:dyDescent="0.25">
      <c r="A10" s="1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112"/>
      <c r="V10" s="18"/>
      <c r="W10" s="111"/>
      <c r="X10" s="111"/>
      <c r="Y10" s="111"/>
      <c r="Z10" s="1"/>
      <c r="AA10" s="1"/>
      <c r="AB10" s="1"/>
      <c r="AC10" s="4"/>
      <c r="AD10" s="4"/>
      <c r="AE10" s="1"/>
      <c r="AF10" s="1"/>
      <c r="AG10" s="1"/>
      <c r="AH10" s="1"/>
      <c r="AI10" s="1"/>
      <c r="AJ10" s="1"/>
      <c r="AK10" s="1"/>
      <c r="AL10" s="4"/>
      <c r="AM10" s="1"/>
      <c r="AN10" s="1"/>
      <c r="AO10" s="1"/>
      <c r="AP10" s="1"/>
      <c r="AQ10" s="4"/>
      <c r="AR10" s="32"/>
      <c r="AS10" s="4"/>
      <c r="AT10" s="4"/>
      <c r="AU10" s="4"/>
    </row>
    <row r="11" spans="1:49" ht="16.5" x14ac:dyDescent="0.25">
      <c r="A11" s="1"/>
      <c r="B11" s="33"/>
      <c r="C11" s="13"/>
      <c r="D11" s="13"/>
      <c r="E11" s="255" t="s">
        <v>522</v>
      </c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18"/>
      <c r="U11" s="18"/>
      <c r="V11" s="18"/>
      <c r="W11" s="111"/>
      <c r="X11" s="111"/>
      <c r="Y11" s="111"/>
      <c r="Z11" s="1"/>
      <c r="AA11" s="1"/>
      <c r="AB11" s="1"/>
      <c r="AC11" s="4"/>
      <c r="AD11" s="4"/>
      <c r="AE11" s="1"/>
      <c r="AF11" s="1"/>
      <c r="AG11" s="1"/>
      <c r="AH11" s="1"/>
      <c r="AI11" s="1"/>
      <c r="AJ11" s="1"/>
      <c r="AK11" s="1"/>
      <c r="AL11" s="4"/>
      <c r="AM11" s="1"/>
      <c r="AN11" s="1"/>
      <c r="AO11" s="1"/>
      <c r="AP11" s="1"/>
      <c r="AQ11" s="4"/>
      <c r="AR11" s="32"/>
      <c r="AS11" s="4"/>
      <c r="AT11" s="4"/>
      <c r="AU11" s="4"/>
    </row>
    <row r="12" spans="1:49" ht="16.5" customHeight="1" x14ac:dyDescent="0.25">
      <c r="A12" s="236" t="s">
        <v>0</v>
      </c>
      <c r="B12" s="256" t="s">
        <v>18</v>
      </c>
      <c r="C12" s="257" t="s">
        <v>19</v>
      </c>
      <c r="D12" s="34"/>
      <c r="E12" s="250" t="s">
        <v>20</v>
      </c>
      <c r="F12" s="236" t="s">
        <v>21</v>
      </c>
      <c r="G12" s="250" t="s">
        <v>22</v>
      </c>
      <c r="H12" s="250" t="s">
        <v>23</v>
      </c>
      <c r="I12" s="250" t="s">
        <v>24</v>
      </c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50" t="s">
        <v>576</v>
      </c>
      <c r="AB12" s="236" t="s">
        <v>25</v>
      </c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 t="s">
        <v>26</v>
      </c>
      <c r="AO12" s="236"/>
      <c r="AP12" s="236"/>
      <c r="AQ12" s="247" t="s">
        <v>27</v>
      </c>
      <c r="AR12" s="35"/>
      <c r="AS12" s="247" t="s">
        <v>4</v>
      </c>
      <c r="AT12" s="247" t="s">
        <v>28</v>
      </c>
      <c r="AU12" s="247" t="s">
        <v>577</v>
      </c>
      <c r="AV12" s="238" t="s">
        <v>578</v>
      </c>
      <c r="AW12" s="238" t="s">
        <v>565</v>
      </c>
    </row>
    <row r="13" spans="1:49" ht="42" customHeight="1" x14ac:dyDescent="0.25">
      <c r="A13" s="236"/>
      <c r="B13" s="256"/>
      <c r="C13" s="257"/>
      <c r="D13" s="36" t="s">
        <v>30</v>
      </c>
      <c r="E13" s="251"/>
      <c r="F13" s="236"/>
      <c r="G13" s="251"/>
      <c r="H13" s="251"/>
      <c r="I13" s="258"/>
      <c r="J13" s="260" t="s">
        <v>31</v>
      </c>
      <c r="K13" s="260" t="s">
        <v>32</v>
      </c>
      <c r="L13" s="236" t="s">
        <v>33</v>
      </c>
      <c r="M13" s="237" t="s">
        <v>34</v>
      </c>
      <c r="N13" s="237" t="s">
        <v>35</v>
      </c>
      <c r="O13" s="242" t="s">
        <v>36</v>
      </c>
      <c r="P13" s="243"/>
      <c r="Q13" s="244"/>
      <c r="R13" s="241" t="s">
        <v>37</v>
      </c>
      <c r="S13" s="242" t="s">
        <v>38</v>
      </c>
      <c r="T13" s="243"/>
      <c r="U13" s="244"/>
      <c r="V13" s="236" t="s">
        <v>39</v>
      </c>
      <c r="W13" s="236" t="s">
        <v>40</v>
      </c>
      <c r="X13" s="236"/>
      <c r="Y13" s="236"/>
      <c r="Z13" s="236" t="s">
        <v>41</v>
      </c>
      <c r="AA13" s="251"/>
      <c r="AB13" s="236" t="s">
        <v>42</v>
      </c>
      <c r="AC13" s="236"/>
      <c r="AD13" s="236"/>
      <c r="AE13" s="236" t="s">
        <v>43</v>
      </c>
      <c r="AF13" s="236"/>
      <c r="AG13" s="236"/>
      <c r="AH13" s="236" t="s">
        <v>44</v>
      </c>
      <c r="AI13" s="236"/>
      <c r="AJ13" s="236"/>
      <c r="AK13" s="236" t="s">
        <v>45</v>
      </c>
      <c r="AL13" s="236"/>
      <c r="AM13" s="236"/>
      <c r="AN13" s="37">
        <v>1</v>
      </c>
      <c r="AO13" s="37">
        <v>0.7</v>
      </c>
      <c r="AP13" s="37">
        <v>0.3</v>
      </c>
      <c r="AQ13" s="248"/>
      <c r="AR13" s="245" t="s">
        <v>46</v>
      </c>
      <c r="AS13" s="248"/>
      <c r="AT13" s="248"/>
      <c r="AU13" s="248"/>
      <c r="AV13" s="239"/>
      <c r="AW13" s="239"/>
    </row>
    <row r="14" spans="1:49" ht="54.75" customHeight="1" x14ac:dyDescent="0.25">
      <c r="A14" s="236"/>
      <c r="B14" s="256"/>
      <c r="C14" s="257"/>
      <c r="D14" s="39"/>
      <c r="E14" s="252"/>
      <c r="F14" s="236"/>
      <c r="G14" s="252"/>
      <c r="H14" s="252"/>
      <c r="I14" s="259"/>
      <c r="J14" s="260"/>
      <c r="K14" s="260"/>
      <c r="L14" s="236"/>
      <c r="M14" s="237"/>
      <c r="N14" s="237"/>
      <c r="O14" s="110" t="s">
        <v>47</v>
      </c>
      <c r="P14" s="110" t="s">
        <v>48</v>
      </c>
      <c r="Q14" s="110" t="s">
        <v>49</v>
      </c>
      <c r="R14" s="241"/>
      <c r="S14" s="108" t="s">
        <v>47</v>
      </c>
      <c r="T14" s="110" t="s">
        <v>48</v>
      </c>
      <c r="U14" s="110" t="s">
        <v>49</v>
      </c>
      <c r="V14" s="236"/>
      <c r="W14" s="108" t="s">
        <v>47</v>
      </c>
      <c r="X14" s="110" t="s">
        <v>50</v>
      </c>
      <c r="Y14" s="110" t="s">
        <v>51</v>
      </c>
      <c r="Z14" s="236"/>
      <c r="AA14" s="252"/>
      <c r="AB14" s="108" t="s">
        <v>52</v>
      </c>
      <c r="AC14" s="109" t="s">
        <v>53</v>
      </c>
      <c r="AD14" s="109" t="s">
        <v>54</v>
      </c>
      <c r="AE14" s="108" t="s">
        <v>55</v>
      </c>
      <c r="AF14" s="108" t="s">
        <v>53</v>
      </c>
      <c r="AG14" s="108" t="s">
        <v>54</v>
      </c>
      <c r="AH14" s="108" t="s">
        <v>55</v>
      </c>
      <c r="AI14" s="108" t="s">
        <v>53</v>
      </c>
      <c r="AJ14" s="108" t="s">
        <v>54</v>
      </c>
      <c r="AK14" s="108" t="s">
        <v>55</v>
      </c>
      <c r="AL14" s="109" t="s">
        <v>53</v>
      </c>
      <c r="AM14" s="108" t="s">
        <v>54</v>
      </c>
      <c r="AN14" s="108" t="s">
        <v>56</v>
      </c>
      <c r="AO14" s="108" t="s">
        <v>57</v>
      </c>
      <c r="AP14" s="108" t="s">
        <v>58</v>
      </c>
      <c r="AQ14" s="249"/>
      <c r="AR14" s="246"/>
      <c r="AS14" s="249"/>
      <c r="AT14" s="249"/>
      <c r="AU14" s="249"/>
      <c r="AV14" s="240"/>
      <c r="AW14" s="240"/>
    </row>
    <row r="15" spans="1:49" ht="16.5" x14ac:dyDescent="0.25">
      <c r="A15" s="41">
        <v>1</v>
      </c>
      <c r="B15" s="42">
        <f>A15+1</f>
        <v>2</v>
      </c>
      <c r="C15" s="42">
        <f t="shared" ref="C15" si="0">B15+1</f>
        <v>3</v>
      </c>
      <c r="D15" s="42">
        <v>4</v>
      </c>
      <c r="E15" s="41">
        <v>5</v>
      </c>
      <c r="F15" s="41">
        <v>6</v>
      </c>
      <c r="G15" s="41">
        <v>7</v>
      </c>
      <c r="H15" s="41">
        <f t="shared" ref="H15" si="1">G15+1</f>
        <v>8</v>
      </c>
      <c r="I15" s="41">
        <v>9</v>
      </c>
      <c r="J15" s="43">
        <v>10</v>
      </c>
      <c r="K15" s="43">
        <v>11</v>
      </c>
      <c r="L15" s="41">
        <v>12</v>
      </c>
      <c r="M15" s="41">
        <v>13</v>
      </c>
      <c r="N15" s="41">
        <v>14</v>
      </c>
      <c r="O15" s="41">
        <f t="shared" ref="O15:T15" si="2">N15+1</f>
        <v>15</v>
      </c>
      <c r="P15" s="41">
        <f t="shared" si="2"/>
        <v>16</v>
      </c>
      <c r="Q15" s="41">
        <f t="shared" si="2"/>
        <v>17</v>
      </c>
      <c r="R15" s="41">
        <f t="shared" si="2"/>
        <v>18</v>
      </c>
      <c r="S15" s="41">
        <f t="shared" si="2"/>
        <v>19</v>
      </c>
      <c r="T15" s="41">
        <f t="shared" si="2"/>
        <v>20</v>
      </c>
      <c r="U15" s="41">
        <v>21</v>
      </c>
      <c r="V15" s="41">
        <v>22</v>
      </c>
      <c r="W15" s="41">
        <f>V15+1</f>
        <v>23</v>
      </c>
      <c r="X15" s="41">
        <f t="shared" ref="X15:Z15" si="3">W15+1</f>
        <v>24</v>
      </c>
      <c r="Y15" s="41">
        <f t="shared" si="3"/>
        <v>25</v>
      </c>
      <c r="Z15" s="41">
        <f t="shared" si="3"/>
        <v>26</v>
      </c>
      <c r="AA15" s="41"/>
      <c r="AB15" s="41">
        <v>27</v>
      </c>
      <c r="AC15" s="41">
        <f t="shared" ref="AC15:AQ15" si="4">AB15+1</f>
        <v>28</v>
      </c>
      <c r="AD15" s="41">
        <f t="shared" si="4"/>
        <v>29</v>
      </c>
      <c r="AE15" s="41">
        <f t="shared" si="4"/>
        <v>30</v>
      </c>
      <c r="AF15" s="41">
        <f t="shared" si="4"/>
        <v>31</v>
      </c>
      <c r="AG15" s="41">
        <f t="shared" si="4"/>
        <v>32</v>
      </c>
      <c r="AH15" s="41">
        <v>42</v>
      </c>
      <c r="AI15" s="41">
        <f t="shared" ref="AI15:AL15" si="5">AH15+1</f>
        <v>43</v>
      </c>
      <c r="AJ15" s="41">
        <f t="shared" si="5"/>
        <v>44</v>
      </c>
      <c r="AK15" s="41">
        <f t="shared" si="5"/>
        <v>45</v>
      </c>
      <c r="AL15" s="41">
        <f t="shared" si="5"/>
        <v>46</v>
      </c>
      <c r="AM15" s="41">
        <v>47</v>
      </c>
      <c r="AN15" s="41">
        <f t="shared" si="4"/>
        <v>48</v>
      </c>
      <c r="AO15" s="41">
        <f t="shared" si="4"/>
        <v>49</v>
      </c>
      <c r="AP15" s="41">
        <f t="shared" si="4"/>
        <v>50</v>
      </c>
      <c r="AQ15" s="41">
        <f t="shared" si="4"/>
        <v>51</v>
      </c>
      <c r="AR15" s="43">
        <v>52</v>
      </c>
      <c r="AS15" s="41">
        <v>53</v>
      </c>
      <c r="AT15" s="41">
        <v>54</v>
      </c>
      <c r="AU15" s="41">
        <v>55</v>
      </c>
      <c r="AV15" s="113">
        <v>56</v>
      </c>
      <c r="AW15" s="113">
        <v>57</v>
      </c>
    </row>
    <row r="16" spans="1:49" ht="33" x14ac:dyDescent="0.25">
      <c r="A16" s="41">
        <v>1</v>
      </c>
      <c r="B16" s="44" t="s">
        <v>59</v>
      </c>
      <c r="C16" s="44" t="s">
        <v>60</v>
      </c>
      <c r="D16" s="44" t="s">
        <v>61</v>
      </c>
      <c r="E16" s="45" t="s">
        <v>62</v>
      </c>
      <c r="F16" s="45" t="s">
        <v>428</v>
      </c>
      <c r="G16" s="45" t="s">
        <v>63</v>
      </c>
      <c r="H16" s="45" t="s">
        <v>64</v>
      </c>
      <c r="I16" s="45" t="s">
        <v>63</v>
      </c>
      <c r="J16" s="46">
        <v>4.95</v>
      </c>
      <c r="K16" s="46"/>
      <c r="L16" s="41">
        <v>17697</v>
      </c>
      <c r="M16" s="41">
        <f>J16*L16</f>
        <v>87600.150000000009</v>
      </c>
      <c r="N16" s="41">
        <f t="shared" ref="N16:N82" si="6">L16*K16</f>
        <v>0</v>
      </c>
      <c r="O16" s="47">
        <v>7</v>
      </c>
      <c r="P16" s="47"/>
      <c r="Q16" s="41"/>
      <c r="R16" s="47">
        <f t="shared" ref="R16:R82" si="7">O16+P16+Q16</f>
        <v>7</v>
      </c>
      <c r="S16" s="48">
        <f t="shared" ref="S16:S82" si="8">O16/18</f>
        <v>0.3888888888888889</v>
      </c>
      <c r="T16" s="48">
        <f t="shared" ref="T16:U32" si="9">P16/24</f>
        <v>0</v>
      </c>
      <c r="U16" s="48">
        <f t="shared" si="9"/>
        <v>0</v>
      </c>
      <c r="V16" s="48">
        <f t="shared" ref="V16:V82" si="10">S16+T16+U16</f>
        <v>0.3888888888888889</v>
      </c>
      <c r="W16" s="41">
        <f t="shared" ref="W16:W79" si="11">M16/18*O16</f>
        <v>34066.724999999999</v>
      </c>
      <c r="X16" s="41">
        <f t="shared" ref="X16:X64" si="12">N16/24*P16</f>
        <v>0</v>
      </c>
      <c r="Y16" s="41">
        <f t="shared" ref="Y16:Y64" si="13">N16/24*Q16</f>
        <v>0</v>
      </c>
      <c r="Z16" s="41">
        <f t="shared" ref="Z16:Z82" si="14">W16+X16+Y16</f>
        <v>34066.724999999999</v>
      </c>
      <c r="AA16" s="48">
        <v>1.25</v>
      </c>
      <c r="AB16" s="41"/>
      <c r="AC16" s="41"/>
      <c r="AD16" s="41"/>
      <c r="AE16" s="48"/>
      <c r="AF16" s="47"/>
      <c r="AG16" s="41"/>
      <c r="AH16" s="48"/>
      <c r="AI16" s="41"/>
      <c r="AJ16" s="41"/>
      <c r="AK16" s="48">
        <f t="shared" ref="AK16:AK79" si="15">S16+T16</f>
        <v>0.3888888888888889</v>
      </c>
      <c r="AL16" s="41">
        <v>40</v>
      </c>
      <c r="AM16" s="41">
        <f>17697*AL16*AK16/100</f>
        <v>2752.8666666666668</v>
      </c>
      <c r="AN16" s="48"/>
      <c r="AO16" s="48"/>
      <c r="AP16" s="48"/>
      <c r="AQ16" s="41">
        <f>AP16+AO16+AN16+AM16+AJ16+AG16+AD16</f>
        <v>2752.8666666666668</v>
      </c>
      <c r="AR16" s="41">
        <f>Z16*AA16</f>
        <v>42583.40625</v>
      </c>
      <c r="AS16" s="41">
        <f>AQ16+AR16</f>
        <v>45336.272916666669</v>
      </c>
      <c r="AT16" s="41">
        <f>AR16*10%</f>
        <v>4258.3406249999998</v>
      </c>
      <c r="AU16" s="41">
        <f>AS16+AT16</f>
        <v>49594.613541666666</v>
      </c>
      <c r="AV16" s="107">
        <v>40226.264166666668</v>
      </c>
      <c r="AW16" s="107">
        <f>AU16-AV16</f>
        <v>9368.349374999998</v>
      </c>
    </row>
    <row r="17" spans="1:49" ht="33" x14ac:dyDescent="0.25">
      <c r="A17" s="41">
        <f t="shared" ref="A17:A78" si="16">A16+1</f>
        <v>2</v>
      </c>
      <c r="B17" s="49" t="s">
        <v>65</v>
      </c>
      <c r="C17" s="44" t="s">
        <v>66</v>
      </c>
      <c r="D17" s="44" t="s">
        <v>67</v>
      </c>
      <c r="E17" s="45" t="s">
        <v>62</v>
      </c>
      <c r="F17" s="45" t="s">
        <v>429</v>
      </c>
      <c r="G17" s="45" t="s">
        <v>68</v>
      </c>
      <c r="H17" s="45" t="s">
        <v>69</v>
      </c>
      <c r="I17" s="45" t="s">
        <v>68</v>
      </c>
      <c r="J17" s="46">
        <v>5.41</v>
      </c>
      <c r="K17" s="46"/>
      <c r="L17" s="41">
        <v>17697</v>
      </c>
      <c r="M17" s="41">
        <f t="shared" ref="M17:M83" si="17">J17*L17</f>
        <v>95740.77</v>
      </c>
      <c r="N17" s="41">
        <f t="shared" si="6"/>
        <v>0</v>
      </c>
      <c r="O17" s="47">
        <v>15</v>
      </c>
      <c r="P17" s="47"/>
      <c r="Q17" s="41"/>
      <c r="R17" s="47">
        <f t="shared" si="7"/>
        <v>15</v>
      </c>
      <c r="S17" s="48">
        <f t="shared" si="8"/>
        <v>0.83333333333333337</v>
      </c>
      <c r="T17" s="48">
        <f t="shared" si="9"/>
        <v>0</v>
      </c>
      <c r="U17" s="48">
        <f t="shared" si="9"/>
        <v>0</v>
      </c>
      <c r="V17" s="48">
        <f t="shared" si="10"/>
        <v>0.83333333333333337</v>
      </c>
      <c r="W17" s="41">
        <f t="shared" si="11"/>
        <v>79783.975000000006</v>
      </c>
      <c r="X17" s="41">
        <f t="shared" si="12"/>
        <v>0</v>
      </c>
      <c r="Y17" s="41">
        <f t="shared" si="13"/>
        <v>0</v>
      </c>
      <c r="Z17" s="41">
        <f t="shared" si="14"/>
        <v>79783.975000000006</v>
      </c>
      <c r="AA17" s="48">
        <v>1.25</v>
      </c>
      <c r="AB17" s="41"/>
      <c r="AC17" s="41"/>
      <c r="AD17" s="41"/>
      <c r="AE17" s="48"/>
      <c r="AF17" s="47"/>
      <c r="AG17" s="41"/>
      <c r="AH17" s="48"/>
      <c r="AI17" s="41"/>
      <c r="AJ17" s="41"/>
      <c r="AK17" s="48">
        <f t="shared" si="15"/>
        <v>0.83333333333333337</v>
      </c>
      <c r="AL17" s="41">
        <v>40</v>
      </c>
      <c r="AM17" s="41">
        <f t="shared" ref="AM17:AM83" si="18">17697*AL17*AK17/100</f>
        <v>5899</v>
      </c>
      <c r="AN17" s="48"/>
      <c r="AO17" s="48"/>
      <c r="AP17" s="48"/>
      <c r="AQ17" s="41">
        <f t="shared" ref="AQ17:AQ83" si="19">AP17+AO17+AN17+AM17+AJ17+AG17+AD17</f>
        <v>5899</v>
      </c>
      <c r="AR17" s="41">
        <f t="shared" ref="AR17:AR80" si="20">Z17*AA17</f>
        <v>99729.96875</v>
      </c>
      <c r="AS17" s="41">
        <f>AQ17+AR17</f>
        <v>105628.96875</v>
      </c>
      <c r="AT17" s="41">
        <f t="shared" ref="AT17:AT80" si="21">AR17*10%</f>
        <v>9972.9968750000007</v>
      </c>
      <c r="AU17" s="41">
        <f t="shared" ref="AU17:AU83" si="22">AS17+AT17</f>
        <v>115601.965625</v>
      </c>
      <c r="AV17" s="107">
        <v>93661.372500000012</v>
      </c>
      <c r="AW17" s="107">
        <f t="shared" ref="AW17:AW80" si="23">AU17-AV17</f>
        <v>21940.593124999985</v>
      </c>
    </row>
    <row r="18" spans="1:49" ht="49.5" x14ac:dyDescent="0.25">
      <c r="A18" s="41">
        <v>3</v>
      </c>
      <c r="B18" s="44" t="s">
        <v>70</v>
      </c>
      <c r="C18" s="44" t="s">
        <v>71</v>
      </c>
      <c r="D18" s="44" t="s">
        <v>72</v>
      </c>
      <c r="E18" s="45" t="s">
        <v>62</v>
      </c>
      <c r="F18" s="45" t="s">
        <v>430</v>
      </c>
      <c r="G18" s="45" t="s">
        <v>63</v>
      </c>
      <c r="H18" s="45" t="s">
        <v>64</v>
      </c>
      <c r="I18" s="45" t="s">
        <v>63</v>
      </c>
      <c r="J18" s="46">
        <v>4.95</v>
      </c>
      <c r="K18" s="46"/>
      <c r="L18" s="41">
        <v>17697</v>
      </c>
      <c r="M18" s="41">
        <f t="shared" si="17"/>
        <v>87600.150000000009</v>
      </c>
      <c r="N18" s="41">
        <f t="shared" si="6"/>
        <v>0</v>
      </c>
      <c r="O18" s="47">
        <v>32</v>
      </c>
      <c r="P18" s="47"/>
      <c r="Q18" s="41"/>
      <c r="R18" s="47">
        <f t="shared" si="7"/>
        <v>32</v>
      </c>
      <c r="S18" s="48">
        <f t="shared" si="8"/>
        <v>1.7777777777777777</v>
      </c>
      <c r="T18" s="48">
        <f t="shared" si="9"/>
        <v>0</v>
      </c>
      <c r="U18" s="48">
        <f t="shared" si="9"/>
        <v>0</v>
      </c>
      <c r="V18" s="48">
        <f t="shared" si="10"/>
        <v>1.7777777777777777</v>
      </c>
      <c r="W18" s="41">
        <f t="shared" si="11"/>
        <v>155733.6</v>
      </c>
      <c r="X18" s="41">
        <f t="shared" si="12"/>
        <v>0</v>
      </c>
      <c r="Y18" s="41">
        <f t="shared" si="13"/>
        <v>0</v>
      </c>
      <c r="Z18" s="41">
        <f t="shared" si="14"/>
        <v>155733.6</v>
      </c>
      <c r="AA18" s="48">
        <v>1.25</v>
      </c>
      <c r="AB18" s="41"/>
      <c r="AC18" s="41"/>
      <c r="AD18" s="41"/>
      <c r="AE18" s="48"/>
      <c r="AF18" s="47"/>
      <c r="AG18" s="41"/>
      <c r="AH18" s="48"/>
      <c r="AI18" s="41"/>
      <c r="AJ18" s="41"/>
      <c r="AK18" s="48">
        <f t="shared" si="15"/>
        <v>1.7777777777777777</v>
      </c>
      <c r="AL18" s="41">
        <v>40</v>
      </c>
      <c r="AM18" s="41">
        <f t="shared" si="18"/>
        <v>12584.533333333333</v>
      </c>
      <c r="AN18" s="48"/>
      <c r="AO18" s="48"/>
      <c r="AP18" s="48"/>
      <c r="AQ18" s="41">
        <f t="shared" si="19"/>
        <v>12584.533333333333</v>
      </c>
      <c r="AR18" s="41">
        <f t="shared" si="20"/>
        <v>194667</v>
      </c>
      <c r="AS18" s="41">
        <f t="shared" ref="AS18:AS81" si="24">AQ18+AR18</f>
        <v>207251.53333333333</v>
      </c>
      <c r="AT18" s="41">
        <f t="shared" si="21"/>
        <v>19466.7</v>
      </c>
      <c r="AU18" s="41">
        <f t="shared" si="22"/>
        <v>226718.23333333334</v>
      </c>
      <c r="AV18" s="107">
        <v>183891.49333333335</v>
      </c>
      <c r="AW18" s="107">
        <f t="shared" si="23"/>
        <v>42826.739999999991</v>
      </c>
    </row>
    <row r="19" spans="1:49" ht="33" x14ac:dyDescent="0.25">
      <c r="A19" s="41">
        <f t="shared" si="16"/>
        <v>4</v>
      </c>
      <c r="B19" s="44" t="s">
        <v>73</v>
      </c>
      <c r="C19" s="44" t="s">
        <v>74</v>
      </c>
      <c r="D19" s="44" t="s">
        <v>75</v>
      </c>
      <c r="E19" s="45" t="s">
        <v>62</v>
      </c>
      <c r="F19" s="45" t="s">
        <v>431</v>
      </c>
      <c r="G19" s="45" t="s">
        <v>76</v>
      </c>
      <c r="H19" s="45" t="s">
        <v>77</v>
      </c>
      <c r="I19" s="45" t="s">
        <v>76</v>
      </c>
      <c r="J19" s="46">
        <v>4.8099999999999996</v>
      </c>
      <c r="K19" s="46"/>
      <c r="L19" s="41">
        <v>17697</v>
      </c>
      <c r="M19" s="41">
        <f t="shared" si="17"/>
        <v>85122.569999999992</v>
      </c>
      <c r="N19" s="41">
        <f t="shared" si="6"/>
        <v>0</v>
      </c>
      <c r="O19" s="47">
        <v>4</v>
      </c>
      <c r="P19" s="47"/>
      <c r="Q19" s="41"/>
      <c r="R19" s="47">
        <f t="shared" si="7"/>
        <v>4</v>
      </c>
      <c r="S19" s="48">
        <f t="shared" si="8"/>
        <v>0.22222222222222221</v>
      </c>
      <c r="T19" s="48">
        <f t="shared" si="9"/>
        <v>0</v>
      </c>
      <c r="U19" s="48">
        <f t="shared" si="9"/>
        <v>0</v>
      </c>
      <c r="V19" s="48">
        <f t="shared" si="10"/>
        <v>0.22222222222222221</v>
      </c>
      <c r="W19" s="41">
        <f t="shared" si="11"/>
        <v>18916.126666666663</v>
      </c>
      <c r="X19" s="41">
        <f t="shared" si="12"/>
        <v>0</v>
      </c>
      <c r="Y19" s="41">
        <f t="shared" si="13"/>
        <v>0</v>
      </c>
      <c r="Z19" s="41">
        <f t="shared" si="14"/>
        <v>18916.126666666663</v>
      </c>
      <c r="AA19" s="48">
        <v>1.25</v>
      </c>
      <c r="AB19" s="41"/>
      <c r="AC19" s="41"/>
      <c r="AD19" s="41"/>
      <c r="AE19" s="48"/>
      <c r="AF19" s="47"/>
      <c r="AG19" s="41"/>
      <c r="AH19" s="48"/>
      <c r="AI19" s="41"/>
      <c r="AJ19" s="41"/>
      <c r="AK19" s="48">
        <f t="shared" si="15"/>
        <v>0.22222222222222221</v>
      </c>
      <c r="AL19" s="41">
        <v>40</v>
      </c>
      <c r="AM19" s="41">
        <f t="shared" si="18"/>
        <v>1573.0666666666666</v>
      </c>
      <c r="AN19" s="48"/>
      <c r="AO19" s="48"/>
      <c r="AP19" s="48"/>
      <c r="AQ19" s="41">
        <f t="shared" si="19"/>
        <v>1573.0666666666666</v>
      </c>
      <c r="AR19" s="41">
        <f t="shared" si="20"/>
        <v>23645.158333333329</v>
      </c>
      <c r="AS19" s="41">
        <f t="shared" si="24"/>
        <v>25218.224999999995</v>
      </c>
      <c r="AT19" s="41">
        <f t="shared" si="21"/>
        <v>2364.5158333333329</v>
      </c>
      <c r="AU19" s="41">
        <f t="shared" si="22"/>
        <v>27582.74083333333</v>
      </c>
      <c r="AV19" s="107">
        <v>22380.805999999997</v>
      </c>
      <c r="AW19" s="107">
        <f t="shared" si="23"/>
        <v>5201.9348333333328</v>
      </c>
    </row>
    <row r="20" spans="1:49" ht="49.5" x14ac:dyDescent="0.25">
      <c r="A20" s="41">
        <v>5</v>
      </c>
      <c r="B20" s="44" t="s">
        <v>78</v>
      </c>
      <c r="C20" s="44" t="s">
        <v>79</v>
      </c>
      <c r="D20" s="44" t="s">
        <v>80</v>
      </c>
      <c r="E20" s="45" t="s">
        <v>62</v>
      </c>
      <c r="F20" s="45" t="s">
        <v>432</v>
      </c>
      <c r="G20" s="45" t="s">
        <v>81</v>
      </c>
      <c r="H20" s="45" t="s">
        <v>64</v>
      </c>
      <c r="I20" s="45" t="s">
        <v>81</v>
      </c>
      <c r="J20" s="46">
        <v>4.8600000000000003</v>
      </c>
      <c r="K20" s="46"/>
      <c r="L20" s="41">
        <v>17697</v>
      </c>
      <c r="M20" s="41">
        <f t="shared" si="17"/>
        <v>86007.420000000013</v>
      </c>
      <c r="N20" s="41">
        <f t="shared" si="6"/>
        <v>0</v>
      </c>
      <c r="O20" s="47">
        <v>4</v>
      </c>
      <c r="P20" s="47"/>
      <c r="Q20" s="41"/>
      <c r="R20" s="47">
        <f t="shared" si="7"/>
        <v>4</v>
      </c>
      <c r="S20" s="48">
        <f t="shared" si="8"/>
        <v>0.22222222222222221</v>
      </c>
      <c r="T20" s="48">
        <f t="shared" si="9"/>
        <v>0</v>
      </c>
      <c r="U20" s="48">
        <f t="shared" si="9"/>
        <v>0</v>
      </c>
      <c r="V20" s="48">
        <f t="shared" si="10"/>
        <v>0.22222222222222221</v>
      </c>
      <c r="W20" s="41">
        <f t="shared" si="11"/>
        <v>19112.760000000002</v>
      </c>
      <c r="X20" s="41">
        <f t="shared" si="12"/>
        <v>0</v>
      </c>
      <c r="Y20" s="41">
        <f t="shared" si="13"/>
        <v>0</v>
      </c>
      <c r="Z20" s="41">
        <f t="shared" si="14"/>
        <v>19112.760000000002</v>
      </c>
      <c r="AA20" s="48">
        <v>1.25</v>
      </c>
      <c r="AB20" s="41"/>
      <c r="AC20" s="41"/>
      <c r="AD20" s="41"/>
      <c r="AE20" s="48"/>
      <c r="AF20" s="47"/>
      <c r="AG20" s="41"/>
      <c r="AH20" s="48"/>
      <c r="AI20" s="41"/>
      <c r="AJ20" s="41"/>
      <c r="AK20" s="48">
        <f t="shared" si="15"/>
        <v>0.22222222222222221</v>
      </c>
      <c r="AL20" s="41">
        <v>40</v>
      </c>
      <c r="AM20" s="41">
        <f t="shared" si="18"/>
        <v>1573.0666666666666</v>
      </c>
      <c r="AN20" s="48"/>
      <c r="AO20" s="48"/>
      <c r="AP20" s="48"/>
      <c r="AQ20" s="41">
        <f t="shared" si="19"/>
        <v>1573.0666666666666</v>
      </c>
      <c r="AR20" s="41">
        <f t="shared" si="20"/>
        <v>23890.950000000004</v>
      </c>
      <c r="AS20" s="41">
        <f t="shared" si="24"/>
        <v>25464.01666666667</v>
      </c>
      <c r="AT20" s="41">
        <f t="shared" si="21"/>
        <v>2389.0950000000007</v>
      </c>
      <c r="AU20" s="41">
        <f t="shared" si="22"/>
        <v>27853.111666666671</v>
      </c>
      <c r="AV20" s="107">
        <v>22597.102666666669</v>
      </c>
      <c r="AW20" s="107">
        <f t="shared" si="23"/>
        <v>5256.0090000000018</v>
      </c>
    </row>
    <row r="21" spans="1:49" ht="33" x14ac:dyDescent="0.25">
      <c r="A21" s="41">
        <f t="shared" si="16"/>
        <v>6</v>
      </c>
      <c r="B21" s="49" t="s">
        <v>82</v>
      </c>
      <c r="C21" s="44" t="s">
        <v>83</v>
      </c>
      <c r="D21" s="44" t="s">
        <v>84</v>
      </c>
      <c r="E21" s="45" t="s">
        <v>62</v>
      </c>
      <c r="F21" s="45" t="s">
        <v>433</v>
      </c>
      <c r="G21" s="45" t="s">
        <v>68</v>
      </c>
      <c r="H21" s="45" t="s">
        <v>69</v>
      </c>
      <c r="I21" s="45" t="s">
        <v>68</v>
      </c>
      <c r="J21" s="46">
        <v>5.32</v>
      </c>
      <c r="K21" s="46"/>
      <c r="L21" s="41">
        <v>17697</v>
      </c>
      <c r="M21" s="41">
        <f t="shared" si="17"/>
        <v>94148.040000000008</v>
      </c>
      <c r="N21" s="41">
        <f t="shared" si="6"/>
        <v>0</v>
      </c>
      <c r="O21" s="47">
        <v>9</v>
      </c>
      <c r="P21" s="47"/>
      <c r="Q21" s="41"/>
      <c r="R21" s="47">
        <f t="shared" si="7"/>
        <v>9</v>
      </c>
      <c r="S21" s="48">
        <f t="shared" si="8"/>
        <v>0.5</v>
      </c>
      <c r="T21" s="48">
        <f t="shared" si="9"/>
        <v>0</v>
      </c>
      <c r="U21" s="48">
        <f t="shared" si="9"/>
        <v>0</v>
      </c>
      <c r="V21" s="48">
        <f t="shared" si="10"/>
        <v>0.5</v>
      </c>
      <c r="W21" s="41">
        <f t="shared" si="11"/>
        <v>47074.020000000004</v>
      </c>
      <c r="X21" s="41">
        <f t="shared" si="12"/>
        <v>0</v>
      </c>
      <c r="Y21" s="41">
        <f t="shared" si="13"/>
        <v>0</v>
      </c>
      <c r="Z21" s="41">
        <f t="shared" si="14"/>
        <v>47074.020000000004</v>
      </c>
      <c r="AA21" s="48">
        <v>1.25</v>
      </c>
      <c r="AB21" s="41"/>
      <c r="AC21" s="41"/>
      <c r="AD21" s="41"/>
      <c r="AE21" s="41">
        <v>9</v>
      </c>
      <c r="AF21" s="47">
        <v>12.5</v>
      </c>
      <c r="AG21" s="41">
        <f>17697*AF21%/18*AE21</f>
        <v>1106.0625</v>
      </c>
      <c r="AH21" s="48"/>
      <c r="AI21" s="41"/>
      <c r="AJ21" s="41"/>
      <c r="AK21" s="48">
        <f t="shared" si="15"/>
        <v>0.5</v>
      </c>
      <c r="AL21" s="41">
        <v>40</v>
      </c>
      <c r="AM21" s="41">
        <f t="shared" si="18"/>
        <v>3539.4</v>
      </c>
      <c r="AN21" s="48"/>
      <c r="AO21" s="48"/>
      <c r="AP21" s="48"/>
      <c r="AQ21" s="41">
        <f>AP21+AO21+AN21+AM21+AJ21+AG21+AD21</f>
        <v>4645.4624999999996</v>
      </c>
      <c r="AR21" s="41">
        <f t="shared" si="20"/>
        <v>58842.525000000009</v>
      </c>
      <c r="AS21" s="41">
        <f t="shared" si="24"/>
        <v>63487.98750000001</v>
      </c>
      <c r="AT21" s="41"/>
      <c r="AU21" s="41">
        <f t="shared" si="22"/>
        <v>63487.98750000001</v>
      </c>
      <c r="AV21" s="107">
        <v>51719.482500000006</v>
      </c>
      <c r="AW21" s="107">
        <f t="shared" si="23"/>
        <v>11768.505000000005</v>
      </c>
    </row>
    <row r="22" spans="1:49" ht="49.5" x14ac:dyDescent="0.25">
      <c r="A22" s="41">
        <v>7</v>
      </c>
      <c r="B22" s="44" t="s">
        <v>85</v>
      </c>
      <c r="C22" s="44" t="s">
        <v>86</v>
      </c>
      <c r="D22" s="44" t="s">
        <v>87</v>
      </c>
      <c r="E22" s="45" t="s">
        <v>62</v>
      </c>
      <c r="F22" s="45" t="s">
        <v>434</v>
      </c>
      <c r="G22" s="45" t="s">
        <v>88</v>
      </c>
      <c r="H22" s="45" t="s">
        <v>77</v>
      </c>
      <c r="I22" s="45" t="s">
        <v>88</v>
      </c>
      <c r="J22" s="46">
        <v>4.99</v>
      </c>
      <c r="K22" s="46">
        <v>4.3600000000000003</v>
      </c>
      <c r="L22" s="41">
        <v>17697</v>
      </c>
      <c r="M22" s="41">
        <f t="shared" si="17"/>
        <v>88308.03</v>
      </c>
      <c r="N22" s="41">
        <f t="shared" si="6"/>
        <v>77158.920000000013</v>
      </c>
      <c r="O22" s="47">
        <v>11</v>
      </c>
      <c r="P22" s="47">
        <v>30</v>
      </c>
      <c r="Q22" s="41"/>
      <c r="R22" s="47">
        <f t="shared" si="7"/>
        <v>41</v>
      </c>
      <c r="S22" s="48">
        <f t="shared" si="8"/>
        <v>0.61111111111111116</v>
      </c>
      <c r="T22" s="48">
        <f t="shared" si="9"/>
        <v>1.25</v>
      </c>
      <c r="U22" s="48">
        <f t="shared" si="9"/>
        <v>0</v>
      </c>
      <c r="V22" s="48">
        <f t="shared" si="10"/>
        <v>1.8611111111111112</v>
      </c>
      <c r="W22" s="41">
        <f t="shared" si="11"/>
        <v>53966.018333333341</v>
      </c>
      <c r="X22" s="41">
        <f t="shared" si="12"/>
        <v>96448.650000000009</v>
      </c>
      <c r="Y22" s="41">
        <f t="shared" si="13"/>
        <v>0</v>
      </c>
      <c r="Z22" s="41">
        <f t="shared" si="14"/>
        <v>150414.66833333333</v>
      </c>
      <c r="AA22" s="48">
        <v>1.25</v>
      </c>
      <c r="AB22" s="41"/>
      <c r="AC22" s="41"/>
      <c r="AD22" s="41"/>
      <c r="AE22" s="48"/>
      <c r="AF22" s="47"/>
      <c r="AG22" s="41"/>
      <c r="AH22" s="48"/>
      <c r="AI22" s="41"/>
      <c r="AJ22" s="41"/>
      <c r="AK22" s="48">
        <f t="shared" si="15"/>
        <v>1.8611111111111112</v>
      </c>
      <c r="AL22" s="41">
        <v>40</v>
      </c>
      <c r="AM22" s="41">
        <f>17697*AL22*AK22/100</f>
        <v>13174.433333333332</v>
      </c>
      <c r="AN22" s="48"/>
      <c r="AO22" s="48"/>
      <c r="AP22" s="48"/>
      <c r="AQ22" s="41">
        <f t="shared" si="19"/>
        <v>13174.433333333332</v>
      </c>
      <c r="AR22" s="41">
        <f t="shared" si="20"/>
        <v>188018.33541666667</v>
      </c>
      <c r="AS22" s="41">
        <f t="shared" si="24"/>
        <v>201192.76874999999</v>
      </c>
      <c r="AT22" s="41">
        <f t="shared" si="21"/>
        <v>18801.833541666667</v>
      </c>
      <c r="AU22" s="41">
        <f t="shared" si="22"/>
        <v>219994.60229166667</v>
      </c>
      <c r="AV22" s="107">
        <v>178630.56849999999</v>
      </c>
      <c r="AW22" s="107">
        <f t="shared" si="23"/>
        <v>41364.033791666676</v>
      </c>
    </row>
    <row r="23" spans="1:49" ht="33" x14ac:dyDescent="0.25">
      <c r="A23" s="41">
        <f t="shared" si="16"/>
        <v>8</v>
      </c>
      <c r="B23" s="44" t="s">
        <v>89</v>
      </c>
      <c r="C23" s="44" t="s">
        <v>90</v>
      </c>
      <c r="D23" s="44" t="s">
        <v>91</v>
      </c>
      <c r="E23" s="45" t="s">
        <v>62</v>
      </c>
      <c r="F23" s="45" t="s">
        <v>435</v>
      </c>
      <c r="G23" s="45" t="s">
        <v>532</v>
      </c>
      <c r="H23" s="45" t="s">
        <v>551</v>
      </c>
      <c r="I23" s="45" t="s">
        <v>93</v>
      </c>
      <c r="J23" s="46"/>
      <c r="K23" s="46">
        <v>4.62</v>
      </c>
      <c r="L23" s="41">
        <v>17697</v>
      </c>
      <c r="M23" s="41">
        <f t="shared" si="17"/>
        <v>0</v>
      </c>
      <c r="N23" s="41">
        <f t="shared" si="6"/>
        <v>81760.14</v>
      </c>
      <c r="O23" s="47"/>
      <c r="P23" s="47"/>
      <c r="Q23" s="41">
        <v>6</v>
      </c>
      <c r="R23" s="47">
        <f t="shared" si="7"/>
        <v>6</v>
      </c>
      <c r="S23" s="48">
        <f t="shared" si="8"/>
        <v>0</v>
      </c>
      <c r="T23" s="48">
        <f t="shared" si="9"/>
        <v>0</v>
      </c>
      <c r="U23" s="48">
        <f t="shared" si="9"/>
        <v>0.25</v>
      </c>
      <c r="V23" s="48">
        <f t="shared" si="10"/>
        <v>0.25</v>
      </c>
      <c r="W23" s="41">
        <f t="shared" si="11"/>
        <v>0</v>
      </c>
      <c r="X23" s="41">
        <f t="shared" si="12"/>
        <v>0</v>
      </c>
      <c r="Y23" s="41">
        <f t="shared" si="13"/>
        <v>20440.035</v>
      </c>
      <c r="Z23" s="41">
        <f t="shared" si="14"/>
        <v>20440.035</v>
      </c>
      <c r="AA23" s="48">
        <v>1.25</v>
      </c>
      <c r="AB23" s="41"/>
      <c r="AC23" s="41"/>
      <c r="AD23" s="41"/>
      <c r="AE23" s="48"/>
      <c r="AF23" s="47"/>
      <c r="AG23" s="41"/>
      <c r="AH23" s="48"/>
      <c r="AI23" s="41"/>
      <c r="AJ23" s="41"/>
      <c r="AK23" s="48">
        <f t="shared" si="15"/>
        <v>0</v>
      </c>
      <c r="AL23" s="41"/>
      <c r="AM23" s="41">
        <f t="shared" si="18"/>
        <v>0</v>
      </c>
      <c r="AN23" s="48"/>
      <c r="AO23" s="48"/>
      <c r="AP23" s="48"/>
      <c r="AQ23" s="41">
        <f t="shared" si="19"/>
        <v>0</v>
      </c>
      <c r="AR23" s="41">
        <f t="shared" si="20"/>
        <v>25550.043750000001</v>
      </c>
      <c r="AS23" s="41">
        <f t="shared" si="24"/>
        <v>25550.043750000001</v>
      </c>
      <c r="AT23" s="41">
        <f t="shared" si="21"/>
        <v>2555.0043750000004</v>
      </c>
      <c r="AU23" s="41">
        <f t="shared" si="22"/>
        <v>28105.048125000001</v>
      </c>
      <c r="AV23" s="107">
        <v>22484.038499999999</v>
      </c>
      <c r="AW23" s="107">
        <f t="shared" si="23"/>
        <v>5621.0096250000024</v>
      </c>
    </row>
    <row r="24" spans="1:49" ht="33" x14ac:dyDescent="0.25">
      <c r="A24" s="41">
        <v>9</v>
      </c>
      <c r="B24" s="44" t="s">
        <v>94</v>
      </c>
      <c r="C24" s="44" t="s">
        <v>90</v>
      </c>
      <c r="D24" s="44" t="s">
        <v>95</v>
      </c>
      <c r="E24" s="45" t="s">
        <v>62</v>
      </c>
      <c r="F24" s="45" t="s">
        <v>436</v>
      </c>
      <c r="G24" s="45" t="s">
        <v>96</v>
      </c>
      <c r="H24" s="45" t="s">
        <v>92</v>
      </c>
      <c r="I24" s="45" t="s">
        <v>96</v>
      </c>
      <c r="J24" s="46"/>
      <c r="K24" s="46">
        <v>4.16</v>
      </c>
      <c r="L24" s="41">
        <v>17697</v>
      </c>
      <c r="M24" s="41">
        <f t="shared" si="17"/>
        <v>0</v>
      </c>
      <c r="N24" s="41">
        <f t="shared" si="6"/>
        <v>73619.520000000004</v>
      </c>
      <c r="O24" s="47"/>
      <c r="P24" s="47"/>
      <c r="Q24" s="41">
        <v>6</v>
      </c>
      <c r="R24" s="47">
        <f t="shared" si="7"/>
        <v>6</v>
      </c>
      <c r="S24" s="48">
        <f t="shared" si="8"/>
        <v>0</v>
      </c>
      <c r="T24" s="48">
        <f t="shared" si="9"/>
        <v>0</v>
      </c>
      <c r="U24" s="48">
        <f t="shared" si="9"/>
        <v>0.25</v>
      </c>
      <c r="V24" s="48">
        <f t="shared" si="10"/>
        <v>0.25</v>
      </c>
      <c r="W24" s="41">
        <f t="shared" si="11"/>
        <v>0</v>
      </c>
      <c r="X24" s="41">
        <f t="shared" si="12"/>
        <v>0</v>
      </c>
      <c r="Y24" s="41">
        <f t="shared" si="13"/>
        <v>18404.88</v>
      </c>
      <c r="Z24" s="41">
        <f t="shared" si="14"/>
        <v>18404.88</v>
      </c>
      <c r="AA24" s="48">
        <v>1.25</v>
      </c>
      <c r="AB24" s="41"/>
      <c r="AC24" s="41"/>
      <c r="AD24" s="41"/>
      <c r="AE24" s="48"/>
      <c r="AF24" s="47"/>
      <c r="AG24" s="41"/>
      <c r="AH24" s="48"/>
      <c r="AI24" s="41"/>
      <c r="AJ24" s="41"/>
      <c r="AK24" s="48">
        <f t="shared" si="15"/>
        <v>0</v>
      </c>
      <c r="AL24" s="41"/>
      <c r="AM24" s="41">
        <f t="shared" si="18"/>
        <v>0</v>
      </c>
      <c r="AN24" s="48"/>
      <c r="AO24" s="48"/>
      <c r="AP24" s="48"/>
      <c r="AQ24" s="41">
        <f t="shared" si="19"/>
        <v>0</v>
      </c>
      <c r="AR24" s="41">
        <f t="shared" si="20"/>
        <v>23006.100000000002</v>
      </c>
      <c r="AS24" s="41">
        <f t="shared" si="24"/>
        <v>23006.100000000002</v>
      </c>
      <c r="AT24" s="41">
        <f t="shared" si="21"/>
        <v>2300.61</v>
      </c>
      <c r="AU24" s="41">
        <f t="shared" si="22"/>
        <v>25306.710000000003</v>
      </c>
      <c r="AV24" s="107">
        <v>20245.368000000002</v>
      </c>
      <c r="AW24" s="107">
        <f t="shared" si="23"/>
        <v>5061.3420000000006</v>
      </c>
    </row>
    <row r="25" spans="1:49" ht="33" x14ac:dyDescent="0.25">
      <c r="A25" s="41">
        <f t="shared" si="16"/>
        <v>10</v>
      </c>
      <c r="B25" s="44" t="s">
        <v>97</v>
      </c>
      <c r="C25" s="44" t="s">
        <v>98</v>
      </c>
      <c r="D25" s="44" t="s">
        <v>99</v>
      </c>
      <c r="E25" s="45" t="s">
        <v>62</v>
      </c>
      <c r="F25" s="45" t="s">
        <v>437</v>
      </c>
      <c r="G25" s="45" t="s">
        <v>100</v>
      </c>
      <c r="H25" s="45" t="s">
        <v>77</v>
      </c>
      <c r="I25" s="45" t="s">
        <v>100</v>
      </c>
      <c r="J25" s="46">
        <v>5.16</v>
      </c>
      <c r="K25" s="46"/>
      <c r="L25" s="41">
        <v>17697</v>
      </c>
      <c r="M25" s="41">
        <f t="shared" si="17"/>
        <v>91316.52</v>
      </c>
      <c r="N25" s="41">
        <f t="shared" si="6"/>
        <v>0</v>
      </c>
      <c r="O25" s="47">
        <v>24</v>
      </c>
      <c r="P25" s="47"/>
      <c r="Q25" s="41"/>
      <c r="R25" s="47">
        <f t="shared" si="7"/>
        <v>24</v>
      </c>
      <c r="S25" s="48">
        <f t="shared" si="8"/>
        <v>1.3333333333333333</v>
      </c>
      <c r="T25" s="48">
        <f t="shared" si="9"/>
        <v>0</v>
      </c>
      <c r="U25" s="48">
        <f t="shared" si="9"/>
        <v>0</v>
      </c>
      <c r="V25" s="48">
        <f t="shared" si="10"/>
        <v>1.3333333333333333</v>
      </c>
      <c r="W25" s="41">
        <f t="shared" si="11"/>
        <v>121755.36000000002</v>
      </c>
      <c r="X25" s="41">
        <f t="shared" si="12"/>
        <v>0</v>
      </c>
      <c r="Y25" s="41">
        <f t="shared" si="13"/>
        <v>0</v>
      </c>
      <c r="Z25" s="41">
        <f t="shared" si="14"/>
        <v>121755.36000000002</v>
      </c>
      <c r="AA25" s="48">
        <v>1.25</v>
      </c>
      <c r="AB25" s="41">
        <v>6</v>
      </c>
      <c r="AC25" s="41">
        <v>20</v>
      </c>
      <c r="AD25" s="41">
        <f>17697*AC25%/18*AB25</f>
        <v>1179.8</v>
      </c>
      <c r="AE25" s="48">
        <v>18</v>
      </c>
      <c r="AF25" s="47">
        <v>10</v>
      </c>
      <c r="AG25" s="41">
        <f>17697*AF25%/18*AE25</f>
        <v>1769.6999999999998</v>
      </c>
      <c r="AH25" s="41">
        <v>1</v>
      </c>
      <c r="AI25" s="41">
        <v>15</v>
      </c>
      <c r="AJ25" s="41">
        <f>17697*AI25%</f>
        <v>2654.5499999999997</v>
      </c>
      <c r="AK25" s="48">
        <f t="shared" si="15"/>
        <v>1.3333333333333333</v>
      </c>
      <c r="AL25" s="41">
        <v>40</v>
      </c>
      <c r="AM25" s="41">
        <f t="shared" si="18"/>
        <v>9438.4</v>
      </c>
      <c r="AN25" s="48"/>
      <c r="AO25" s="48"/>
      <c r="AP25" s="48"/>
      <c r="AQ25" s="41">
        <f t="shared" si="19"/>
        <v>15042.449999999997</v>
      </c>
      <c r="AR25" s="41">
        <f t="shared" si="20"/>
        <v>152194.20000000001</v>
      </c>
      <c r="AS25" s="41">
        <f t="shared" si="24"/>
        <v>167236.65000000002</v>
      </c>
      <c r="AT25" s="41">
        <f t="shared" si="21"/>
        <v>15219.420000000002</v>
      </c>
      <c r="AU25" s="41">
        <f t="shared" si="22"/>
        <v>182456.07000000004</v>
      </c>
      <c r="AV25" s="107">
        <v>148973.34599999999</v>
      </c>
      <c r="AW25" s="107">
        <f t="shared" si="23"/>
        <v>33482.724000000046</v>
      </c>
    </row>
    <row r="26" spans="1:49" ht="33" x14ac:dyDescent="0.25">
      <c r="A26" s="41">
        <v>11</v>
      </c>
      <c r="B26" s="44" t="s">
        <v>101</v>
      </c>
      <c r="C26" s="44" t="s">
        <v>102</v>
      </c>
      <c r="D26" s="44" t="s">
        <v>103</v>
      </c>
      <c r="E26" s="45" t="s">
        <v>62</v>
      </c>
      <c r="F26" s="45" t="s">
        <v>438</v>
      </c>
      <c r="G26" s="45" t="s">
        <v>63</v>
      </c>
      <c r="H26" s="45" t="s">
        <v>64</v>
      </c>
      <c r="I26" s="45" t="s">
        <v>63</v>
      </c>
      <c r="J26" s="46">
        <v>5.2</v>
      </c>
      <c r="K26" s="46"/>
      <c r="L26" s="41">
        <v>17697</v>
      </c>
      <c r="M26" s="41">
        <f t="shared" si="17"/>
        <v>92024.400000000009</v>
      </c>
      <c r="N26" s="41">
        <f t="shared" si="6"/>
        <v>0</v>
      </c>
      <c r="O26" s="47">
        <v>10</v>
      </c>
      <c r="P26" s="47"/>
      <c r="Q26" s="41"/>
      <c r="R26" s="47">
        <f t="shared" si="7"/>
        <v>10</v>
      </c>
      <c r="S26" s="48">
        <f t="shared" si="8"/>
        <v>0.55555555555555558</v>
      </c>
      <c r="T26" s="48">
        <f t="shared" si="9"/>
        <v>0</v>
      </c>
      <c r="U26" s="48">
        <f t="shared" si="9"/>
        <v>0</v>
      </c>
      <c r="V26" s="48">
        <f t="shared" si="10"/>
        <v>0.55555555555555558</v>
      </c>
      <c r="W26" s="41">
        <f t="shared" si="11"/>
        <v>51124.666666666672</v>
      </c>
      <c r="X26" s="41">
        <f t="shared" si="12"/>
        <v>0</v>
      </c>
      <c r="Y26" s="41">
        <f t="shared" si="13"/>
        <v>0</v>
      </c>
      <c r="Z26" s="41">
        <f t="shared" si="14"/>
        <v>51124.666666666672</v>
      </c>
      <c r="AA26" s="48">
        <v>1.25</v>
      </c>
      <c r="AB26" s="41">
        <v>4</v>
      </c>
      <c r="AC26" s="41">
        <v>20</v>
      </c>
      <c r="AD26" s="41">
        <f>17697*AC26%/18*AB26</f>
        <v>786.5333333333333</v>
      </c>
      <c r="AE26" s="41">
        <v>6</v>
      </c>
      <c r="AF26" s="47">
        <v>10</v>
      </c>
      <c r="AG26" s="41">
        <f>17697*AF26%/18*AE26</f>
        <v>589.9</v>
      </c>
      <c r="AH26" s="50"/>
      <c r="AI26" s="51"/>
      <c r="AJ26" s="51"/>
      <c r="AK26" s="48">
        <f t="shared" si="15"/>
        <v>0.55555555555555558</v>
      </c>
      <c r="AL26" s="41">
        <v>40</v>
      </c>
      <c r="AM26" s="41">
        <f t="shared" si="18"/>
        <v>3932.666666666667</v>
      </c>
      <c r="AN26" s="50"/>
      <c r="AO26" s="50"/>
      <c r="AP26" s="50"/>
      <c r="AQ26" s="41">
        <f t="shared" si="19"/>
        <v>5309.1</v>
      </c>
      <c r="AR26" s="41">
        <f t="shared" si="20"/>
        <v>63905.833333333343</v>
      </c>
      <c r="AS26" s="41">
        <f t="shared" si="24"/>
        <v>69214.933333333349</v>
      </c>
      <c r="AT26" s="41">
        <f t="shared" si="21"/>
        <v>6390.5833333333348</v>
      </c>
      <c r="AU26" s="41">
        <f t="shared" si="22"/>
        <v>75605.516666666677</v>
      </c>
      <c r="AV26" s="107">
        <v>61546.233333333337</v>
      </c>
      <c r="AW26" s="107">
        <f t="shared" si="23"/>
        <v>14059.28333333334</v>
      </c>
    </row>
    <row r="27" spans="1:49" ht="66" x14ac:dyDescent="0.25">
      <c r="A27" s="41">
        <v>12</v>
      </c>
      <c r="B27" s="44" t="s">
        <v>104</v>
      </c>
      <c r="C27" s="44" t="s">
        <v>105</v>
      </c>
      <c r="D27" s="44" t="s">
        <v>106</v>
      </c>
      <c r="E27" s="45" t="s">
        <v>62</v>
      </c>
      <c r="F27" s="45" t="s">
        <v>451</v>
      </c>
      <c r="G27" s="45"/>
      <c r="H27" s="45" t="s">
        <v>64</v>
      </c>
      <c r="I27" s="45" t="s">
        <v>63</v>
      </c>
      <c r="J27" s="46">
        <v>5.03</v>
      </c>
      <c r="K27" s="46"/>
      <c r="L27" s="41">
        <v>17697</v>
      </c>
      <c r="M27" s="41">
        <f t="shared" si="17"/>
        <v>89015.91</v>
      </c>
      <c r="N27" s="41">
        <f t="shared" si="6"/>
        <v>0</v>
      </c>
      <c r="O27" s="47">
        <v>23</v>
      </c>
      <c r="P27" s="47"/>
      <c r="Q27" s="41"/>
      <c r="R27" s="47">
        <f t="shared" si="7"/>
        <v>23</v>
      </c>
      <c r="S27" s="48">
        <f t="shared" si="8"/>
        <v>1.2777777777777777</v>
      </c>
      <c r="T27" s="48">
        <f t="shared" si="9"/>
        <v>0</v>
      </c>
      <c r="U27" s="48">
        <f t="shared" si="9"/>
        <v>0</v>
      </c>
      <c r="V27" s="48">
        <f t="shared" si="10"/>
        <v>1.2777777777777777</v>
      </c>
      <c r="W27" s="41">
        <f t="shared" si="11"/>
        <v>113742.55166666668</v>
      </c>
      <c r="X27" s="41">
        <f t="shared" si="12"/>
        <v>0</v>
      </c>
      <c r="Y27" s="41">
        <f t="shared" si="13"/>
        <v>0</v>
      </c>
      <c r="Z27" s="41">
        <f t="shared" si="14"/>
        <v>113742.55166666668</v>
      </c>
      <c r="AA27" s="48">
        <v>1.25</v>
      </c>
      <c r="AB27" s="41">
        <v>8</v>
      </c>
      <c r="AC27" s="41">
        <v>25</v>
      </c>
      <c r="AD27" s="41">
        <f>17697*AC27%/18*AB27</f>
        <v>1966.3333333333333</v>
      </c>
      <c r="AE27" s="41">
        <v>14</v>
      </c>
      <c r="AF27" s="47">
        <v>12.5</v>
      </c>
      <c r="AG27" s="41">
        <f>17697*AF27%/18*AE27</f>
        <v>1720.5416666666665</v>
      </c>
      <c r="AH27" s="50">
        <v>1</v>
      </c>
      <c r="AI27" s="51">
        <v>15</v>
      </c>
      <c r="AJ27" s="41">
        <f>17697*AI27%</f>
        <v>2654.5499999999997</v>
      </c>
      <c r="AK27" s="48">
        <f t="shared" si="15"/>
        <v>1.2777777777777777</v>
      </c>
      <c r="AL27" s="41">
        <v>40</v>
      </c>
      <c r="AM27" s="41">
        <f t="shared" si="18"/>
        <v>9045.1333333333332</v>
      </c>
      <c r="AN27" s="50"/>
      <c r="AO27" s="50"/>
      <c r="AP27" s="50"/>
      <c r="AQ27" s="41">
        <f t="shared" si="19"/>
        <v>15386.558333333332</v>
      </c>
      <c r="AR27" s="41">
        <f t="shared" si="20"/>
        <v>142178.18958333335</v>
      </c>
      <c r="AS27" s="41">
        <f t="shared" si="24"/>
        <v>157564.74791666667</v>
      </c>
      <c r="AT27" s="41">
        <f t="shared" si="21"/>
        <v>14217.818958333337</v>
      </c>
      <c r="AU27" s="41">
        <f t="shared" si="22"/>
        <v>171782.56687500002</v>
      </c>
      <c r="AV27" s="107">
        <v>140503.36516666668</v>
      </c>
      <c r="AW27" s="107">
        <f t="shared" si="23"/>
        <v>31279.201708333334</v>
      </c>
    </row>
    <row r="28" spans="1:49" ht="49.5" x14ac:dyDescent="0.25">
      <c r="A28" s="41">
        <v>13</v>
      </c>
      <c r="B28" s="44" t="s">
        <v>107</v>
      </c>
      <c r="C28" s="44" t="s">
        <v>108</v>
      </c>
      <c r="D28" s="44" t="s">
        <v>109</v>
      </c>
      <c r="E28" s="45" t="s">
        <v>62</v>
      </c>
      <c r="F28" s="45" t="s">
        <v>452</v>
      </c>
      <c r="G28" s="45"/>
      <c r="H28" s="45" t="s">
        <v>92</v>
      </c>
      <c r="I28" s="45" t="s">
        <v>110</v>
      </c>
      <c r="J28" s="46">
        <v>4.1900000000000004</v>
      </c>
      <c r="K28" s="46"/>
      <c r="L28" s="41">
        <v>17697</v>
      </c>
      <c r="M28" s="41">
        <f t="shared" si="17"/>
        <v>74150.430000000008</v>
      </c>
      <c r="N28" s="41">
        <f t="shared" si="6"/>
        <v>0</v>
      </c>
      <c r="O28" s="47">
        <v>13.5</v>
      </c>
      <c r="P28" s="47"/>
      <c r="Q28" s="41"/>
      <c r="R28" s="47">
        <f t="shared" si="7"/>
        <v>13.5</v>
      </c>
      <c r="S28" s="48">
        <f t="shared" si="8"/>
        <v>0.75</v>
      </c>
      <c r="T28" s="48"/>
      <c r="U28" s="48"/>
      <c r="V28" s="48">
        <f t="shared" si="10"/>
        <v>0.75</v>
      </c>
      <c r="W28" s="41">
        <f t="shared" si="11"/>
        <v>55612.822500000009</v>
      </c>
      <c r="X28" s="41">
        <f t="shared" si="12"/>
        <v>0</v>
      </c>
      <c r="Y28" s="41">
        <f t="shared" si="13"/>
        <v>0</v>
      </c>
      <c r="Z28" s="41">
        <f t="shared" si="14"/>
        <v>55612.822500000009</v>
      </c>
      <c r="AA28" s="48">
        <v>1.25</v>
      </c>
      <c r="AB28" s="41"/>
      <c r="AC28" s="41"/>
      <c r="AD28" s="41"/>
      <c r="AE28" s="41"/>
      <c r="AF28" s="47"/>
      <c r="AG28" s="41"/>
      <c r="AH28" s="50"/>
      <c r="AI28" s="51"/>
      <c r="AJ28" s="41"/>
      <c r="AK28" s="48">
        <f t="shared" si="15"/>
        <v>0.75</v>
      </c>
      <c r="AL28" s="41">
        <v>40</v>
      </c>
      <c r="AM28" s="41">
        <f t="shared" si="18"/>
        <v>5309.1</v>
      </c>
      <c r="AN28" s="50"/>
      <c r="AO28" s="50"/>
      <c r="AP28" s="50"/>
      <c r="AQ28" s="41">
        <f t="shared" si="19"/>
        <v>5309.1</v>
      </c>
      <c r="AR28" s="41">
        <f t="shared" si="20"/>
        <v>69516.028125000012</v>
      </c>
      <c r="AS28" s="41">
        <f t="shared" si="24"/>
        <v>74825.128125000017</v>
      </c>
      <c r="AT28" s="41">
        <f t="shared" si="21"/>
        <v>6951.6028125000012</v>
      </c>
      <c r="AU28" s="41">
        <f t="shared" si="22"/>
        <v>81776.730937500019</v>
      </c>
      <c r="AV28" s="107">
        <v>66483.204750000004</v>
      </c>
      <c r="AW28" s="107">
        <f t="shared" si="23"/>
        <v>15293.526187500014</v>
      </c>
    </row>
    <row r="29" spans="1:49" ht="33" x14ac:dyDescent="0.25">
      <c r="A29" s="41">
        <f t="shared" si="16"/>
        <v>14</v>
      </c>
      <c r="B29" s="52" t="s">
        <v>111</v>
      </c>
      <c r="C29" s="52" t="s">
        <v>112</v>
      </c>
      <c r="D29" s="52" t="s">
        <v>113</v>
      </c>
      <c r="E29" s="46" t="s">
        <v>62</v>
      </c>
      <c r="F29" s="46" t="s">
        <v>439</v>
      </c>
      <c r="G29" s="46" t="s">
        <v>533</v>
      </c>
      <c r="H29" s="46" t="s">
        <v>92</v>
      </c>
      <c r="I29" s="46" t="s">
        <v>114</v>
      </c>
      <c r="J29" s="46">
        <v>4.7300000000000004</v>
      </c>
      <c r="K29" s="46">
        <v>4.51</v>
      </c>
      <c r="L29" s="43">
        <v>17697</v>
      </c>
      <c r="M29" s="43">
        <f t="shared" si="17"/>
        <v>83706.810000000012</v>
      </c>
      <c r="N29" s="43">
        <f t="shared" si="6"/>
        <v>79813.47</v>
      </c>
      <c r="O29" s="53">
        <v>20</v>
      </c>
      <c r="P29" s="53">
        <v>4</v>
      </c>
      <c r="Q29" s="43"/>
      <c r="R29" s="53">
        <f t="shared" si="7"/>
        <v>24</v>
      </c>
      <c r="S29" s="54">
        <f t="shared" si="8"/>
        <v>1.1111111111111112</v>
      </c>
      <c r="T29" s="54">
        <f t="shared" si="9"/>
        <v>0.16666666666666666</v>
      </c>
      <c r="U29" s="54">
        <f t="shared" si="9"/>
        <v>0</v>
      </c>
      <c r="V29" s="54">
        <f t="shared" si="10"/>
        <v>1.2777777777777779</v>
      </c>
      <c r="W29" s="43">
        <f t="shared" si="11"/>
        <v>93007.56666666668</v>
      </c>
      <c r="X29" s="43">
        <f t="shared" si="12"/>
        <v>13302.245000000001</v>
      </c>
      <c r="Y29" s="43">
        <f t="shared" si="13"/>
        <v>0</v>
      </c>
      <c r="Z29" s="43">
        <f t="shared" si="14"/>
        <v>106309.81166666668</v>
      </c>
      <c r="AA29" s="48">
        <v>1.25</v>
      </c>
      <c r="AB29" s="43"/>
      <c r="AC29" s="43"/>
      <c r="AD29" s="43"/>
      <c r="AE29" s="54"/>
      <c r="AF29" s="53"/>
      <c r="AG29" s="43"/>
      <c r="AH29" s="54"/>
      <c r="AI29" s="43"/>
      <c r="AJ29" s="43"/>
      <c r="AK29" s="48">
        <f t="shared" si="15"/>
        <v>1.2777777777777779</v>
      </c>
      <c r="AL29" s="43">
        <v>40</v>
      </c>
      <c r="AM29" s="41">
        <f t="shared" si="18"/>
        <v>9045.1333333333332</v>
      </c>
      <c r="AN29" s="54"/>
      <c r="AO29" s="54"/>
      <c r="AP29" s="54"/>
      <c r="AQ29" s="43">
        <f t="shared" si="19"/>
        <v>9045.1333333333332</v>
      </c>
      <c r="AR29" s="41">
        <f t="shared" si="20"/>
        <v>132887.26458333334</v>
      </c>
      <c r="AS29" s="41">
        <f t="shared" si="24"/>
        <v>141932.39791666667</v>
      </c>
      <c r="AT29" s="41">
        <f t="shared" si="21"/>
        <v>13288.726458333334</v>
      </c>
      <c r="AU29" s="43">
        <f t="shared" si="22"/>
        <v>155221.12437500001</v>
      </c>
      <c r="AV29" s="107">
        <v>125985.92616666667</v>
      </c>
      <c r="AW29" s="107">
        <f t="shared" si="23"/>
        <v>29235.198208333342</v>
      </c>
    </row>
    <row r="30" spans="1:49" ht="33" x14ac:dyDescent="0.25">
      <c r="A30" s="41">
        <v>15</v>
      </c>
      <c r="B30" s="44" t="s">
        <v>115</v>
      </c>
      <c r="C30" s="44" t="s">
        <v>116</v>
      </c>
      <c r="D30" s="52" t="s">
        <v>117</v>
      </c>
      <c r="E30" s="46" t="s">
        <v>62</v>
      </c>
      <c r="F30" s="46" t="s">
        <v>440</v>
      </c>
      <c r="G30" s="46" t="s">
        <v>181</v>
      </c>
      <c r="H30" s="46" t="s">
        <v>551</v>
      </c>
      <c r="I30" s="46" t="s">
        <v>68</v>
      </c>
      <c r="J30" s="46"/>
      <c r="K30" s="46">
        <v>4.62</v>
      </c>
      <c r="L30" s="43">
        <v>17697</v>
      </c>
      <c r="M30" s="43">
        <f t="shared" si="17"/>
        <v>0</v>
      </c>
      <c r="N30" s="43">
        <f t="shared" si="6"/>
        <v>81760.14</v>
      </c>
      <c r="O30" s="53"/>
      <c r="P30" s="53"/>
      <c r="Q30" s="43">
        <v>6</v>
      </c>
      <c r="R30" s="53">
        <f t="shared" si="7"/>
        <v>6</v>
      </c>
      <c r="S30" s="54">
        <f t="shared" si="8"/>
        <v>0</v>
      </c>
      <c r="T30" s="54">
        <f t="shared" si="9"/>
        <v>0</v>
      </c>
      <c r="U30" s="54">
        <f t="shared" si="9"/>
        <v>0.25</v>
      </c>
      <c r="V30" s="54">
        <f t="shared" si="10"/>
        <v>0.25</v>
      </c>
      <c r="W30" s="43">
        <f t="shared" si="11"/>
        <v>0</v>
      </c>
      <c r="X30" s="43">
        <f t="shared" si="12"/>
        <v>0</v>
      </c>
      <c r="Y30" s="43">
        <f t="shared" si="13"/>
        <v>20440.035</v>
      </c>
      <c r="Z30" s="43">
        <f t="shared" si="14"/>
        <v>20440.035</v>
      </c>
      <c r="AA30" s="48">
        <v>1.25</v>
      </c>
      <c r="AB30" s="43"/>
      <c r="AC30" s="43"/>
      <c r="AD30" s="43"/>
      <c r="AE30" s="54"/>
      <c r="AF30" s="53"/>
      <c r="AG30" s="43"/>
      <c r="AH30" s="54"/>
      <c r="AI30" s="43"/>
      <c r="AJ30" s="43"/>
      <c r="AK30" s="48">
        <f t="shared" si="15"/>
        <v>0</v>
      </c>
      <c r="AL30" s="43"/>
      <c r="AM30" s="41">
        <f t="shared" si="18"/>
        <v>0</v>
      </c>
      <c r="AN30" s="54"/>
      <c r="AO30" s="54"/>
      <c r="AP30" s="54"/>
      <c r="AQ30" s="43">
        <f t="shared" si="19"/>
        <v>0</v>
      </c>
      <c r="AR30" s="41">
        <f t="shared" si="20"/>
        <v>25550.043750000001</v>
      </c>
      <c r="AS30" s="41">
        <f t="shared" si="24"/>
        <v>25550.043750000001</v>
      </c>
      <c r="AT30" s="41">
        <f t="shared" si="21"/>
        <v>2555.0043750000004</v>
      </c>
      <c r="AU30" s="43">
        <f t="shared" si="22"/>
        <v>28105.048125000001</v>
      </c>
      <c r="AV30" s="107">
        <v>22484.038499999999</v>
      </c>
      <c r="AW30" s="107">
        <f t="shared" si="23"/>
        <v>5621.0096250000024</v>
      </c>
    </row>
    <row r="31" spans="1:49" ht="33" x14ac:dyDescent="0.25">
      <c r="A31" s="41">
        <v>16</v>
      </c>
      <c r="B31" s="44" t="s">
        <v>548</v>
      </c>
      <c r="C31" s="44" t="s">
        <v>116</v>
      </c>
      <c r="D31" s="52" t="s">
        <v>549</v>
      </c>
      <c r="E31" s="46" t="s">
        <v>62</v>
      </c>
      <c r="F31" s="46" t="s">
        <v>550</v>
      </c>
      <c r="G31" s="46" t="s">
        <v>181</v>
      </c>
      <c r="H31" s="46" t="s">
        <v>551</v>
      </c>
      <c r="I31" s="46"/>
      <c r="J31" s="46"/>
      <c r="K31" s="46">
        <v>4.2300000000000004</v>
      </c>
      <c r="L31" s="43">
        <v>17697</v>
      </c>
      <c r="M31" s="43">
        <f t="shared" si="17"/>
        <v>0</v>
      </c>
      <c r="N31" s="43">
        <f t="shared" si="6"/>
        <v>74858.310000000012</v>
      </c>
      <c r="O31" s="53"/>
      <c r="P31" s="53"/>
      <c r="Q31" s="43">
        <v>6</v>
      </c>
      <c r="R31" s="53">
        <f t="shared" si="7"/>
        <v>6</v>
      </c>
      <c r="S31" s="54">
        <f t="shared" si="8"/>
        <v>0</v>
      </c>
      <c r="T31" s="54">
        <f t="shared" si="9"/>
        <v>0</v>
      </c>
      <c r="U31" s="54">
        <f t="shared" si="9"/>
        <v>0.25</v>
      </c>
      <c r="V31" s="54">
        <f t="shared" si="10"/>
        <v>0.25</v>
      </c>
      <c r="W31" s="43">
        <f t="shared" si="11"/>
        <v>0</v>
      </c>
      <c r="X31" s="43">
        <f t="shared" si="12"/>
        <v>0</v>
      </c>
      <c r="Y31" s="43">
        <f t="shared" si="13"/>
        <v>18714.577500000003</v>
      </c>
      <c r="Z31" s="43">
        <f t="shared" si="14"/>
        <v>18714.577500000003</v>
      </c>
      <c r="AA31" s="48">
        <v>1.25</v>
      </c>
      <c r="AB31" s="43"/>
      <c r="AC31" s="43"/>
      <c r="AD31" s="43"/>
      <c r="AE31" s="54"/>
      <c r="AF31" s="53"/>
      <c r="AG31" s="43"/>
      <c r="AH31" s="54"/>
      <c r="AI31" s="43"/>
      <c r="AJ31" s="43"/>
      <c r="AK31" s="48">
        <f t="shared" si="15"/>
        <v>0</v>
      </c>
      <c r="AL31" s="43"/>
      <c r="AM31" s="41"/>
      <c r="AN31" s="54"/>
      <c r="AO31" s="54"/>
      <c r="AP31" s="54"/>
      <c r="AQ31" s="43">
        <f t="shared" si="19"/>
        <v>0</v>
      </c>
      <c r="AR31" s="41">
        <f t="shared" si="20"/>
        <v>23393.221875000003</v>
      </c>
      <c r="AS31" s="41">
        <f t="shared" si="24"/>
        <v>23393.221875000003</v>
      </c>
      <c r="AT31" s="41">
        <f t="shared" si="21"/>
        <v>2339.3221875000004</v>
      </c>
      <c r="AU31" s="43">
        <f t="shared" si="22"/>
        <v>25732.544062500005</v>
      </c>
      <c r="AV31" s="107">
        <v>20586.035250000004</v>
      </c>
      <c r="AW31" s="107">
        <f t="shared" si="23"/>
        <v>5146.5088125000002</v>
      </c>
    </row>
    <row r="32" spans="1:49" ht="49.5" x14ac:dyDescent="0.25">
      <c r="A32" s="41">
        <v>17</v>
      </c>
      <c r="B32" s="52" t="s">
        <v>118</v>
      </c>
      <c r="C32" s="52" t="s">
        <v>119</v>
      </c>
      <c r="D32" s="52" t="s">
        <v>120</v>
      </c>
      <c r="E32" s="46" t="s">
        <v>62</v>
      </c>
      <c r="F32" s="46" t="s">
        <v>450</v>
      </c>
      <c r="G32" s="46" t="s">
        <v>100</v>
      </c>
      <c r="H32" s="46" t="s">
        <v>77</v>
      </c>
      <c r="I32" s="46" t="s">
        <v>100</v>
      </c>
      <c r="J32" s="46">
        <v>4.99</v>
      </c>
      <c r="K32" s="46"/>
      <c r="L32" s="43">
        <v>17697</v>
      </c>
      <c r="M32" s="43">
        <f t="shared" si="17"/>
        <v>88308.03</v>
      </c>
      <c r="N32" s="43">
        <f t="shared" si="6"/>
        <v>0</v>
      </c>
      <c r="O32" s="53">
        <v>10</v>
      </c>
      <c r="P32" s="53"/>
      <c r="Q32" s="43"/>
      <c r="R32" s="53">
        <f t="shared" si="7"/>
        <v>10</v>
      </c>
      <c r="S32" s="54">
        <f t="shared" si="8"/>
        <v>0.55555555555555558</v>
      </c>
      <c r="T32" s="54">
        <f t="shared" si="9"/>
        <v>0</v>
      </c>
      <c r="U32" s="54">
        <f t="shared" si="9"/>
        <v>0</v>
      </c>
      <c r="V32" s="54">
        <f t="shared" si="10"/>
        <v>0.55555555555555558</v>
      </c>
      <c r="W32" s="43">
        <f t="shared" si="11"/>
        <v>49060.01666666667</v>
      </c>
      <c r="X32" s="43">
        <f t="shared" si="12"/>
        <v>0</v>
      </c>
      <c r="Y32" s="43">
        <f t="shared" si="13"/>
        <v>0</v>
      </c>
      <c r="Z32" s="43">
        <f t="shared" si="14"/>
        <v>49060.01666666667</v>
      </c>
      <c r="AA32" s="48">
        <v>1.25</v>
      </c>
      <c r="AB32" s="43"/>
      <c r="AC32" s="43"/>
      <c r="AD32" s="43"/>
      <c r="AE32" s="54"/>
      <c r="AF32" s="53"/>
      <c r="AG32" s="43"/>
      <c r="AH32" s="54"/>
      <c r="AI32" s="43"/>
      <c r="AJ32" s="43"/>
      <c r="AK32" s="48">
        <f t="shared" si="15"/>
        <v>0.55555555555555558</v>
      </c>
      <c r="AL32" s="43">
        <v>40</v>
      </c>
      <c r="AM32" s="41">
        <f t="shared" si="18"/>
        <v>3932.666666666667</v>
      </c>
      <c r="AN32" s="54"/>
      <c r="AO32" s="54"/>
      <c r="AP32" s="54"/>
      <c r="AQ32" s="43">
        <f t="shared" si="19"/>
        <v>3932.666666666667</v>
      </c>
      <c r="AR32" s="41">
        <f t="shared" si="20"/>
        <v>61325.020833333336</v>
      </c>
      <c r="AS32" s="41">
        <f t="shared" si="24"/>
        <v>65257.6875</v>
      </c>
      <c r="AT32" s="41">
        <f t="shared" si="21"/>
        <v>6132.5020833333338</v>
      </c>
      <c r="AU32" s="43">
        <f t="shared" si="22"/>
        <v>71390.18958333334</v>
      </c>
      <c r="AV32" s="107">
        <v>57898.684999999998</v>
      </c>
      <c r="AW32" s="107">
        <f t="shared" si="23"/>
        <v>13491.504583333342</v>
      </c>
    </row>
    <row r="33" spans="1:49" ht="49.5" x14ac:dyDescent="0.25">
      <c r="A33" s="41">
        <v>18</v>
      </c>
      <c r="B33" s="55" t="s">
        <v>121</v>
      </c>
      <c r="C33" s="52" t="s">
        <v>122</v>
      </c>
      <c r="D33" s="52" t="s">
        <v>123</v>
      </c>
      <c r="E33" s="46" t="s">
        <v>62</v>
      </c>
      <c r="F33" s="46" t="s">
        <v>441</v>
      </c>
      <c r="G33" s="46" t="s">
        <v>68</v>
      </c>
      <c r="H33" s="46" t="s">
        <v>69</v>
      </c>
      <c r="I33" s="46" t="s">
        <v>68</v>
      </c>
      <c r="J33" s="46">
        <v>5.41</v>
      </c>
      <c r="K33" s="46"/>
      <c r="L33" s="43">
        <v>17697</v>
      </c>
      <c r="M33" s="43">
        <f t="shared" si="17"/>
        <v>95740.77</v>
      </c>
      <c r="N33" s="43">
        <f t="shared" si="6"/>
        <v>0</v>
      </c>
      <c r="O33" s="53">
        <v>7</v>
      </c>
      <c r="P33" s="53"/>
      <c r="Q33" s="43"/>
      <c r="R33" s="53">
        <f t="shared" si="7"/>
        <v>7</v>
      </c>
      <c r="S33" s="54">
        <f t="shared" si="8"/>
        <v>0.3888888888888889</v>
      </c>
      <c r="T33" s="54">
        <f t="shared" ref="T33:U99" si="25">P33/24</f>
        <v>0</v>
      </c>
      <c r="U33" s="54">
        <f t="shared" si="25"/>
        <v>0</v>
      </c>
      <c r="V33" s="54">
        <f t="shared" si="10"/>
        <v>0.3888888888888889</v>
      </c>
      <c r="W33" s="43">
        <f t="shared" si="11"/>
        <v>37232.521666666667</v>
      </c>
      <c r="X33" s="43">
        <f t="shared" si="12"/>
        <v>0</v>
      </c>
      <c r="Y33" s="43">
        <f t="shared" si="13"/>
        <v>0</v>
      </c>
      <c r="Z33" s="43">
        <f t="shared" si="14"/>
        <v>37232.521666666667</v>
      </c>
      <c r="AA33" s="48">
        <v>1.25</v>
      </c>
      <c r="AB33" s="43"/>
      <c r="AC33" s="43"/>
      <c r="AD33" s="43"/>
      <c r="AE33" s="54"/>
      <c r="AF33" s="53"/>
      <c r="AG33" s="43"/>
      <c r="AH33" s="54"/>
      <c r="AI33" s="43"/>
      <c r="AJ33" s="43"/>
      <c r="AK33" s="48">
        <f t="shared" si="15"/>
        <v>0.3888888888888889</v>
      </c>
      <c r="AL33" s="43">
        <v>40</v>
      </c>
      <c r="AM33" s="41">
        <f t="shared" si="18"/>
        <v>2752.8666666666668</v>
      </c>
      <c r="AN33" s="54"/>
      <c r="AO33" s="54"/>
      <c r="AP33" s="54"/>
      <c r="AQ33" s="43">
        <f t="shared" si="19"/>
        <v>2752.8666666666668</v>
      </c>
      <c r="AR33" s="41">
        <f t="shared" si="20"/>
        <v>46540.652083333334</v>
      </c>
      <c r="AS33" s="41">
        <f t="shared" si="24"/>
        <v>49293.518750000003</v>
      </c>
      <c r="AT33" s="41">
        <f t="shared" si="21"/>
        <v>4654.0652083333334</v>
      </c>
      <c r="AU33" s="43">
        <f t="shared" si="22"/>
        <v>53947.583958333336</v>
      </c>
      <c r="AV33" s="107">
        <v>43708.640500000001</v>
      </c>
      <c r="AW33" s="107">
        <f t="shared" si="23"/>
        <v>10238.943458333335</v>
      </c>
    </row>
    <row r="34" spans="1:49" ht="49.5" x14ac:dyDescent="0.25">
      <c r="A34" s="41">
        <f t="shared" si="16"/>
        <v>19</v>
      </c>
      <c r="B34" s="52" t="s">
        <v>124</v>
      </c>
      <c r="C34" s="52" t="s">
        <v>125</v>
      </c>
      <c r="D34" s="52" t="s">
        <v>126</v>
      </c>
      <c r="E34" s="46" t="s">
        <v>127</v>
      </c>
      <c r="F34" s="46" t="s">
        <v>442</v>
      </c>
      <c r="G34" s="46" t="s">
        <v>128</v>
      </c>
      <c r="H34" s="46" t="s">
        <v>129</v>
      </c>
      <c r="I34" s="46" t="s">
        <v>128</v>
      </c>
      <c r="J34" s="46">
        <v>4.25</v>
      </c>
      <c r="K34" s="46">
        <v>4.3899999999999997</v>
      </c>
      <c r="L34" s="43">
        <v>17697</v>
      </c>
      <c r="M34" s="43">
        <f t="shared" si="17"/>
        <v>75212.25</v>
      </c>
      <c r="N34" s="43">
        <f t="shared" si="6"/>
        <v>77689.829999999987</v>
      </c>
      <c r="O34" s="53">
        <v>22</v>
      </c>
      <c r="P34" s="53">
        <v>13</v>
      </c>
      <c r="Q34" s="43"/>
      <c r="R34" s="53">
        <f t="shared" si="7"/>
        <v>35</v>
      </c>
      <c r="S34" s="54">
        <f t="shared" si="8"/>
        <v>1.2222222222222223</v>
      </c>
      <c r="T34" s="54">
        <f t="shared" si="25"/>
        <v>0.54166666666666663</v>
      </c>
      <c r="U34" s="54">
        <f t="shared" si="25"/>
        <v>0</v>
      </c>
      <c r="V34" s="54">
        <f t="shared" si="10"/>
        <v>1.7638888888888888</v>
      </c>
      <c r="W34" s="43">
        <f t="shared" si="11"/>
        <v>91926.083333333328</v>
      </c>
      <c r="X34" s="43">
        <f t="shared" si="12"/>
        <v>42081.991249999992</v>
      </c>
      <c r="Y34" s="43">
        <f t="shared" si="13"/>
        <v>0</v>
      </c>
      <c r="Z34" s="43">
        <f t="shared" si="14"/>
        <v>134008.07458333333</v>
      </c>
      <c r="AA34" s="48">
        <v>1.25</v>
      </c>
      <c r="AB34" s="43"/>
      <c r="AC34" s="43"/>
      <c r="AD34" s="43"/>
      <c r="AE34" s="54"/>
      <c r="AF34" s="53"/>
      <c r="AG34" s="43"/>
      <c r="AH34" s="54"/>
      <c r="AI34" s="43"/>
      <c r="AJ34" s="43"/>
      <c r="AK34" s="48">
        <f t="shared" si="15"/>
        <v>1.7638888888888888</v>
      </c>
      <c r="AL34" s="43">
        <v>40</v>
      </c>
      <c r="AM34" s="41">
        <f t="shared" si="18"/>
        <v>12486.216666666667</v>
      </c>
      <c r="AN34" s="54"/>
      <c r="AO34" s="54"/>
      <c r="AP34" s="54"/>
      <c r="AQ34" s="43">
        <f t="shared" si="19"/>
        <v>12486.216666666667</v>
      </c>
      <c r="AR34" s="41">
        <f t="shared" si="20"/>
        <v>167510.09322916667</v>
      </c>
      <c r="AS34" s="41">
        <f t="shared" si="24"/>
        <v>179996.30989583334</v>
      </c>
      <c r="AT34" s="41">
        <f t="shared" si="21"/>
        <v>16751.009322916667</v>
      </c>
      <c r="AU34" s="43">
        <f t="shared" si="22"/>
        <v>196747.31921875</v>
      </c>
      <c r="AV34" s="107">
        <v>159895.09870833333</v>
      </c>
      <c r="AW34" s="107">
        <f t="shared" si="23"/>
        <v>36852.220510416664</v>
      </c>
    </row>
    <row r="35" spans="1:49" ht="49.5" x14ac:dyDescent="0.25">
      <c r="A35" s="41">
        <v>20</v>
      </c>
      <c r="B35" s="55" t="s">
        <v>130</v>
      </c>
      <c r="C35" s="52" t="s">
        <v>131</v>
      </c>
      <c r="D35" s="52" t="s">
        <v>132</v>
      </c>
      <c r="E35" s="46" t="s">
        <v>127</v>
      </c>
      <c r="F35" s="46" t="s">
        <v>443</v>
      </c>
      <c r="G35" s="46" t="s">
        <v>110</v>
      </c>
      <c r="H35" s="46" t="s">
        <v>133</v>
      </c>
      <c r="I35" s="46" t="s">
        <v>110</v>
      </c>
      <c r="J35" s="46">
        <v>3.73</v>
      </c>
      <c r="K35" s="46">
        <v>3.73</v>
      </c>
      <c r="L35" s="43">
        <v>17697</v>
      </c>
      <c r="M35" s="43">
        <f t="shared" si="17"/>
        <v>66009.81</v>
      </c>
      <c r="N35" s="43">
        <f t="shared" si="6"/>
        <v>66009.81</v>
      </c>
      <c r="O35" s="53">
        <v>10</v>
      </c>
      <c r="P35" s="53">
        <v>27</v>
      </c>
      <c r="Q35" s="56"/>
      <c r="R35" s="53">
        <f t="shared" si="7"/>
        <v>37</v>
      </c>
      <c r="S35" s="54">
        <f t="shared" si="8"/>
        <v>0.55555555555555558</v>
      </c>
      <c r="T35" s="54">
        <f t="shared" si="25"/>
        <v>1.125</v>
      </c>
      <c r="U35" s="54">
        <f t="shared" si="25"/>
        <v>0</v>
      </c>
      <c r="V35" s="54">
        <f t="shared" si="10"/>
        <v>1.6805555555555556</v>
      </c>
      <c r="W35" s="43">
        <f t="shared" si="11"/>
        <v>36672.116666666669</v>
      </c>
      <c r="X35" s="43">
        <f t="shared" si="12"/>
        <v>74261.036250000005</v>
      </c>
      <c r="Y35" s="43">
        <f t="shared" si="13"/>
        <v>0</v>
      </c>
      <c r="Z35" s="43">
        <f t="shared" si="14"/>
        <v>110933.15291666667</v>
      </c>
      <c r="AA35" s="48">
        <v>1.25</v>
      </c>
      <c r="AB35" s="43"/>
      <c r="AC35" s="43"/>
      <c r="AD35" s="43"/>
      <c r="AE35" s="54"/>
      <c r="AF35" s="53"/>
      <c r="AG35" s="43"/>
      <c r="AH35" s="54"/>
      <c r="AI35" s="43"/>
      <c r="AJ35" s="43"/>
      <c r="AK35" s="48">
        <f t="shared" si="15"/>
        <v>1.6805555555555556</v>
      </c>
      <c r="AL35" s="43">
        <v>40</v>
      </c>
      <c r="AM35" s="41">
        <f t="shared" si="18"/>
        <v>11896.316666666668</v>
      </c>
      <c r="AN35" s="54"/>
      <c r="AO35" s="54"/>
      <c r="AP35" s="54"/>
      <c r="AQ35" s="43">
        <f t="shared" si="19"/>
        <v>11896.316666666668</v>
      </c>
      <c r="AR35" s="41">
        <f t="shared" si="20"/>
        <v>138666.44114583335</v>
      </c>
      <c r="AS35" s="41">
        <f t="shared" si="24"/>
        <v>150562.75781250003</v>
      </c>
      <c r="AT35" s="41">
        <f t="shared" si="21"/>
        <v>13866.644114583336</v>
      </c>
      <c r="AU35" s="43">
        <f t="shared" si="22"/>
        <v>164429.40192708335</v>
      </c>
      <c r="AV35" s="107">
        <v>133922.78487500001</v>
      </c>
      <c r="AW35" s="107">
        <f t="shared" si="23"/>
        <v>30506.61705208334</v>
      </c>
    </row>
    <row r="36" spans="1:49" ht="33" x14ac:dyDescent="0.25">
      <c r="A36" s="41">
        <f t="shared" si="16"/>
        <v>21</v>
      </c>
      <c r="B36" s="52" t="s">
        <v>134</v>
      </c>
      <c r="C36" s="52" t="s">
        <v>135</v>
      </c>
      <c r="D36" s="52" t="s">
        <v>136</v>
      </c>
      <c r="E36" s="46" t="s">
        <v>62</v>
      </c>
      <c r="F36" s="46" t="s">
        <v>444</v>
      </c>
      <c r="G36" s="46" t="s">
        <v>110</v>
      </c>
      <c r="H36" s="46" t="s">
        <v>92</v>
      </c>
      <c r="I36" s="46" t="s">
        <v>110</v>
      </c>
      <c r="J36" s="46">
        <v>4.7300000000000004</v>
      </c>
      <c r="K36" s="46"/>
      <c r="L36" s="43">
        <v>17697</v>
      </c>
      <c r="M36" s="43">
        <f t="shared" si="17"/>
        <v>83706.810000000012</v>
      </c>
      <c r="N36" s="43">
        <f t="shared" si="6"/>
        <v>0</v>
      </c>
      <c r="O36" s="53">
        <v>22</v>
      </c>
      <c r="P36" s="53"/>
      <c r="Q36" s="43"/>
      <c r="R36" s="53">
        <f t="shared" si="7"/>
        <v>22</v>
      </c>
      <c r="S36" s="54">
        <f t="shared" si="8"/>
        <v>1.2222222222222223</v>
      </c>
      <c r="T36" s="54">
        <f t="shared" si="25"/>
        <v>0</v>
      </c>
      <c r="U36" s="54">
        <f t="shared" si="25"/>
        <v>0</v>
      </c>
      <c r="V36" s="54">
        <f t="shared" si="10"/>
        <v>1.2222222222222223</v>
      </c>
      <c r="W36" s="43">
        <f t="shared" si="11"/>
        <v>102308.32333333335</v>
      </c>
      <c r="X36" s="43">
        <f t="shared" si="12"/>
        <v>0</v>
      </c>
      <c r="Y36" s="43">
        <f t="shared" si="13"/>
        <v>0</v>
      </c>
      <c r="Z36" s="43">
        <f t="shared" si="14"/>
        <v>102308.32333333335</v>
      </c>
      <c r="AA36" s="48">
        <v>1.25</v>
      </c>
      <c r="AB36" s="43">
        <v>5</v>
      </c>
      <c r="AC36" s="43">
        <v>25</v>
      </c>
      <c r="AD36" s="43">
        <f>17697*AC36%/18*AB36</f>
        <v>1228.9583333333333</v>
      </c>
      <c r="AE36" s="43">
        <v>17</v>
      </c>
      <c r="AF36" s="53">
        <v>12.5</v>
      </c>
      <c r="AG36" s="43">
        <f>17697*AF36%/18*AE36</f>
        <v>2089.2291666666665</v>
      </c>
      <c r="AH36" s="43">
        <v>0</v>
      </c>
      <c r="AI36" s="43">
        <v>0</v>
      </c>
      <c r="AJ36" s="43">
        <f>17697*AI36%</f>
        <v>0</v>
      </c>
      <c r="AK36" s="48">
        <f t="shared" si="15"/>
        <v>1.2222222222222223</v>
      </c>
      <c r="AL36" s="43">
        <v>40</v>
      </c>
      <c r="AM36" s="41">
        <f t="shared" si="18"/>
        <v>8651.8666666666668</v>
      </c>
      <c r="AN36" s="54"/>
      <c r="AO36" s="54"/>
      <c r="AP36" s="54"/>
      <c r="AQ36" s="43">
        <f t="shared" si="19"/>
        <v>11970.054166666667</v>
      </c>
      <c r="AR36" s="41">
        <f t="shared" si="20"/>
        <v>127885.40416666669</v>
      </c>
      <c r="AS36" s="41">
        <f t="shared" si="24"/>
        <v>139855.45833333334</v>
      </c>
      <c r="AT36" s="41">
        <f t="shared" si="21"/>
        <v>12788.54041666667</v>
      </c>
      <c r="AU36" s="43">
        <f t="shared" si="22"/>
        <v>152643.99875000003</v>
      </c>
      <c r="AV36" s="107">
        <v>124509.20983333336</v>
      </c>
      <c r="AW36" s="107">
        <f t="shared" si="23"/>
        <v>28134.788916666672</v>
      </c>
    </row>
    <row r="37" spans="1:49" ht="49.5" x14ac:dyDescent="0.25">
      <c r="A37" s="41">
        <v>22</v>
      </c>
      <c r="B37" s="55" t="s">
        <v>137</v>
      </c>
      <c r="C37" s="52" t="s">
        <v>116</v>
      </c>
      <c r="D37" s="52" t="s">
        <v>138</v>
      </c>
      <c r="E37" s="46" t="s">
        <v>127</v>
      </c>
      <c r="F37" s="46" t="s">
        <v>445</v>
      </c>
      <c r="G37" s="46" t="s">
        <v>110</v>
      </c>
      <c r="H37" s="46" t="s">
        <v>133</v>
      </c>
      <c r="I37" s="46" t="s">
        <v>110</v>
      </c>
      <c r="J37" s="46"/>
      <c r="K37" s="46">
        <v>3.41</v>
      </c>
      <c r="L37" s="43">
        <v>17697</v>
      </c>
      <c r="M37" s="43">
        <f t="shared" si="17"/>
        <v>0</v>
      </c>
      <c r="N37" s="43">
        <f t="shared" si="6"/>
        <v>60346.770000000004</v>
      </c>
      <c r="O37" s="53"/>
      <c r="P37" s="53"/>
      <c r="Q37" s="43">
        <v>6</v>
      </c>
      <c r="R37" s="53">
        <f t="shared" si="7"/>
        <v>6</v>
      </c>
      <c r="S37" s="54">
        <f t="shared" si="8"/>
        <v>0</v>
      </c>
      <c r="T37" s="54">
        <f t="shared" si="25"/>
        <v>0</v>
      </c>
      <c r="U37" s="54">
        <f t="shared" si="25"/>
        <v>0.25</v>
      </c>
      <c r="V37" s="54">
        <f t="shared" si="10"/>
        <v>0.25</v>
      </c>
      <c r="W37" s="43">
        <f t="shared" si="11"/>
        <v>0</v>
      </c>
      <c r="X37" s="43">
        <f t="shared" si="12"/>
        <v>0</v>
      </c>
      <c r="Y37" s="43">
        <f t="shared" si="13"/>
        <v>15086.692500000001</v>
      </c>
      <c r="Z37" s="43">
        <f t="shared" si="14"/>
        <v>15086.692500000001</v>
      </c>
      <c r="AA37" s="48">
        <v>1.25</v>
      </c>
      <c r="AB37" s="43"/>
      <c r="AC37" s="43"/>
      <c r="AD37" s="43"/>
      <c r="AE37" s="54"/>
      <c r="AF37" s="53"/>
      <c r="AG37" s="43"/>
      <c r="AH37" s="54"/>
      <c r="AI37" s="43"/>
      <c r="AJ37" s="43"/>
      <c r="AK37" s="48">
        <f t="shared" si="15"/>
        <v>0</v>
      </c>
      <c r="AL37" s="43"/>
      <c r="AM37" s="41">
        <f t="shared" si="18"/>
        <v>0</v>
      </c>
      <c r="AN37" s="54"/>
      <c r="AO37" s="54"/>
      <c r="AP37" s="54"/>
      <c r="AQ37" s="43">
        <f t="shared" si="19"/>
        <v>0</v>
      </c>
      <c r="AR37" s="41">
        <f t="shared" si="20"/>
        <v>18858.365625000002</v>
      </c>
      <c r="AS37" s="41">
        <f t="shared" si="24"/>
        <v>18858.365625000002</v>
      </c>
      <c r="AT37" s="41">
        <f t="shared" si="21"/>
        <v>1885.8365625000004</v>
      </c>
      <c r="AU37" s="43">
        <f t="shared" si="22"/>
        <v>20744.202187500003</v>
      </c>
      <c r="AV37" s="107">
        <v>16595.36175</v>
      </c>
      <c r="AW37" s="107">
        <f t="shared" si="23"/>
        <v>4148.8404375000027</v>
      </c>
    </row>
    <row r="38" spans="1:49" ht="49.5" x14ac:dyDescent="0.25">
      <c r="A38" s="41">
        <v>22</v>
      </c>
      <c r="B38" s="55" t="s">
        <v>139</v>
      </c>
      <c r="C38" s="52" t="s">
        <v>140</v>
      </c>
      <c r="D38" s="52" t="s">
        <v>141</v>
      </c>
      <c r="E38" s="46" t="s">
        <v>62</v>
      </c>
      <c r="F38" s="46" t="s">
        <v>446</v>
      </c>
      <c r="G38" s="46" t="s">
        <v>68</v>
      </c>
      <c r="H38" s="46" t="s">
        <v>69</v>
      </c>
      <c r="I38" s="46" t="s">
        <v>68</v>
      </c>
      <c r="J38" s="46">
        <v>5.41</v>
      </c>
      <c r="K38" s="46"/>
      <c r="L38" s="43">
        <v>17697</v>
      </c>
      <c r="M38" s="43">
        <f t="shared" si="17"/>
        <v>95740.77</v>
      </c>
      <c r="N38" s="43">
        <f t="shared" si="6"/>
        <v>0</v>
      </c>
      <c r="O38" s="53">
        <v>31</v>
      </c>
      <c r="P38" s="53"/>
      <c r="Q38" s="43"/>
      <c r="R38" s="53">
        <f t="shared" si="7"/>
        <v>31</v>
      </c>
      <c r="S38" s="54">
        <f t="shared" si="8"/>
        <v>1.7222222222222223</v>
      </c>
      <c r="T38" s="54">
        <f t="shared" si="25"/>
        <v>0</v>
      </c>
      <c r="U38" s="54">
        <f t="shared" si="25"/>
        <v>0</v>
      </c>
      <c r="V38" s="54">
        <f t="shared" si="10"/>
        <v>1.7222222222222223</v>
      </c>
      <c r="W38" s="43">
        <f t="shared" si="11"/>
        <v>164886.88166666668</v>
      </c>
      <c r="X38" s="43">
        <f t="shared" si="12"/>
        <v>0</v>
      </c>
      <c r="Y38" s="43">
        <f t="shared" si="13"/>
        <v>0</v>
      </c>
      <c r="Z38" s="43">
        <f t="shared" si="14"/>
        <v>164886.88166666668</v>
      </c>
      <c r="AA38" s="48">
        <v>1.25</v>
      </c>
      <c r="AB38" s="43"/>
      <c r="AC38" s="43"/>
      <c r="AD38" s="43"/>
      <c r="AE38" s="54"/>
      <c r="AF38" s="53"/>
      <c r="AG38" s="43"/>
      <c r="AH38" s="54"/>
      <c r="AI38" s="43"/>
      <c r="AJ38" s="43"/>
      <c r="AK38" s="48">
        <f t="shared" si="15"/>
        <v>1.7222222222222223</v>
      </c>
      <c r="AL38" s="43">
        <v>40</v>
      </c>
      <c r="AM38" s="41">
        <f t="shared" si="18"/>
        <v>12191.266666666668</v>
      </c>
      <c r="AN38" s="54"/>
      <c r="AO38" s="54"/>
      <c r="AP38" s="54"/>
      <c r="AQ38" s="43">
        <f t="shared" si="19"/>
        <v>12191.266666666668</v>
      </c>
      <c r="AR38" s="41">
        <f t="shared" si="20"/>
        <v>206108.60208333336</v>
      </c>
      <c r="AS38" s="41">
        <f t="shared" si="24"/>
        <v>218299.86875000002</v>
      </c>
      <c r="AT38" s="41">
        <f t="shared" si="21"/>
        <v>20610.860208333339</v>
      </c>
      <c r="AU38" s="43">
        <f t="shared" si="22"/>
        <v>238910.72895833338</v>
      </c>
      <c r="AV38" s="107">
        <v>193566.8365</v>
      </c>
      <c r="AW38" s="107">
        <f t="shared" si="23"/>
        <v>45343.892458333372</v>
      </c>
    </row>
    <row r="39" spans="1:49" ht="33" x14ac:dyDescent="0.25">
      <c r="A39" s="41">
        <v>23</v>
      </c>
      <c r="B39" s="55" t="s">
        <v>142</v>
      </c>
      <c r="C39" s="52" t="s">
        <v>74</v>
      </c>
      <c r="D39" s="52" t="s">
        <v>143</v>
      </c>
      <c r="E39" s="46" t="s">
        <v>62</v>
      </c>
      <c r="F39" s="46" t="s">
        <v>447</v>
      </c>
      <c r="G39" s="46" t="s">
        <v>110</v>
      </c>
      <c r="H39" s="46" t="s">
        <v>92</v>
      </c>
      <c r="I39" s="46" t="s">
        <v>110</v>
      </c>
      <c r="J39" s="46">
        <v>4.59</v>
      </c>
      <c r="K39" s="46"/>
      <c r="L39" s="43">
        <v>17697</v>
      </c>
      <c r="M39" s="43">
        <f t="shared" si="17"/>
        <v>81229.23</v>
      </c>
      <c r="N39" s="43">
        <f t="shared" si="6"/>
        <v>0</v>
      </c>
      <c r="O39" s="53">
        <v>27</v>
      </c>
      <c r="P39" s="53"/>
      <c r="Q39" s="43"/>
      <c r="R39" s="53">
        <f t="shared" si="7"/>
        <v>27</v>
      </c>
      <c r="S39" s="54">
        <f t="shared" si="8"/>
        <v>1.5</v>
      </c>
      <c r="T39" s="54">
        <f t="shared" si="25"/>
        <v>0</v>
      </c>
      <c r="U39" s="54">
        <f t="shared" si="25"/>
        <v>0</v>
      </c>
      <c r="V39" s="54">
        <f t="shared" si="10"/>
        <v>1.5</v>
      </c>
      <c r="W39" s="43">
        <f t="shared" si="11"/>
        <v>121843.84499999999</v>
      </c>
      <c r="X39" s="43">
        <f t="shared" si="12"/>
        <v>0</v>
      </c>
      <c r="Y39" s="43">
        <f t="shared" si="13"/>
        <v>0</v>
      </c>
      <c r="Z39" s="43">
        <f t="shared" si="14"/>
        <v>121843.84499999999</v>
      </c>
      <c r="AA39" s="48">
        <v>1.25</v>
      </c>
      <c r="AB39" s="43"/>
      <c r="AC39" s="43"/>
      <c r="AD39" s="43"/>
      <c r="AE39" s="54"/>
      <c r="AF39" s="53"/>
      <c r="AG39" s="43"/>
      <c r="AH39" s="54"/>
      <c r="AI39" s="43"/>
      <c r="AJ39" s="43"/>
      <c r="AK39" s="48">
        <f t="shared" si="15"/>
        <v>1.5</v>
      </c>
      <c r="AL39" s="43">
        <v>40</v>
      </c>
      <c r="AM39" s="41">
        <f t="shared" si="18"/>
        <v>10618.2</v>
      </c>
      <c r="AN39" s="54"/>
      <c r="AO39" s="54"/>
      <c r="AP39" s="54"/>
      <c r="AQ39" s="43">
        <f t="shared" si="19"/>
        <v>10618.2</v>
      </c>
      <c r="AR39" s="41">
        <f t="shared" si="20"/>
        <v>152304.80624999999</v>
      </c>
      <c r="AS39" s="41">
        <f t="shared" si="24"/>
        <v>162923.00625000001</v>
      </c>
      <c r="AT39" s="41">
        <f t="shared" si="21"/>
        <v>15230.480625</v>
      </c>
      <c r="AU39" s="43">
        <f t="shared" si="22"/>
        <v>178153.486875</v>
      </c>
      <c r="AV39" s="107">
        <v>144646.42949999997</v>
      </c>
      <c r="AW39" s="107">
        <f t="shared" si="23"/>
        <v>33507.057375000033</v>
      </c>
    </row>
    <row r="40" spans="1:49" ht="49.5" x14ac:dyDescent="0.25">
      <c r="A40" s="41">
        <f t="shared" si="16"/>
        <v>24</v>
      </c>
      <c r="B40" s="55" t="s">
        <v>144</v>
      </c>
      <c r="C40" s="52" t="s">
        <v>523</v>
      </c>
      <c r="D40" s="52" t="s">
        <v>145</v>
      </c>
      <c r="E40" s="46" t="s">
        <v>62</v>
      </c>
      <c r="F40" s="46" t="s">
        <v>448</v>
      </c>
      <c r="G40" s="46" t="s">
        <v>146</v>
      </c>
      <c r="H40" s="46" t="s">
        <v>64</v>
      </c>
      <c r="I40" s="46" t="s">
        <v>146</v>
      </c>
      <c r="J40" s="46">
        <v>4.95</v>
      </c>
      <c r="K40" s="46"/>
      <c r="L40" s="43">
        <v>17697</v>
      </c>
      <c r="M40" s="43">
        <f t="shared" si="17"/>
        <v>87600.150000000009</v>
      </c>
      <c r="N40" s="43">
        <f t="shared" si="6"/>
        <v>0</v>
      </c>
      <c r="O40" s="53">
        <v>19.5</v>
      </c>
      <c r="P40" s="53"/>
      <c r="Q40" s="43"/>
      <c r="R40" s="53">
        <f t="shared" si="7"/>
        <v>19.5</v>
      </c>
      <c r="S40" s="54">
        <f t="shared" si="8"/>
        <v>1.0833333333333333</v>
      </c>
      <c r="T40" s="54">
        <f t="shared" si="25"/>
        <v>0</v>
      </c>
      <c r="U40" s="54">
        <f t="shared" si="25"/>
        <v>0</v>
      </c>
      <c r="V40" s="54">
        <f t="shared" si="10"/>
        <v>1.0833333333333333</v>
      </c>
      <c r="W40" s="43">
        <f t="shared" si="11"/>
        <v>94900.162500000006</v>
      </c>
      <c r="X40" s="43">
        <f t="shared" si="12"/>
        <v>0</v>
      </c>
      <c r="Y40" s="43">
        <f t="shared" si="13"/>
        <v>0</v>
      </c>
      <c r="Z40" s="43">
        <f t="shared" si="14"/>
        <v>94900.162500000006</v>
      </c>
      <c r="AA40" s="48">
        <v>1.25</v>
      </c>
      <c r="AB40" s="43"/>
      <c r="AC40" s="43"/>
      <c r="AD40" s="43"/>
      <c r="AE40" s="54"/>
      <c r="AF40" s="53"/>
      <c r="AG40" s="43"/>
      <c r="AH40" s="54"/>
      <c r="AI40" s="43"/>
      <c r="AJ40" s="43"/>
      <c r="AK40" s="48">
        <f t="shared" si="15"/>
        <v>1.0833333333333333</v>
      </c>
      <c r="AL40" s="43">
        <v>40</v>
      </c>
      <c r="AM40" s="41">
        <f t="shared" si="18"/>
        <v>7668.7</v>
      </c>
      <c r="AN40" s="54"/>
      <c r="AO40" s="54"/>
      <c r="AP40" s="54"/>
      <c r="AQ40" s="43">
        <f t="shared" si="19"/>
        <v>7668.7</v>
      </c>
      <c r="AR40" s="41">
        <f t="shared" si="20"/>
        <v>118625.203125</v>
      </c>
      <c r="AS40" s="41">
        <f t="shared" si="24"/>
        <v>126293.903125</v>
      </c>
      <c r="AT40" s="41">
        <f t="shared" si="21"/>
        <v>11862.520312500001</v>
      </c>
      <c r="AU40" s="43">
        <f t="shared" si="22"/>
        <v>138156.42343749999</v>
      </c>
      <c r="AV40" s="107">
        <v>112058.87875</v>
      </c>
      <c r="AW40" s="107">
        <f t="shared" si="23"/>
        <v>26097.544687499991</v>
      </c>
    </row>
    <row r="41" spans="1:49" ht="33" x14ac:dyDescent="0.25">
      <c r="A41" s="41">
        <v>25</v>
      </c>
      <c r="B41" s="52" t="s">
        <v>147</v>
      </c>
      <c r="C41" s="52" t="s">
        <v>148</v>
      </c>
      <c r="D41" s="52" t="s">
        <v>149</v>
      </c>
      <c r="E41" s="46" t="s">
        <v>62</v>
      </c>
      <c r="F41" s="46" t="s">
        <v>449</v>
      </c>
      <c r="G41" s="46" t="s">
        <v>76</v>
      </c>
      <c r="H41" s="46" t="s">
        <v>77</v>
      </c>
      <c r="I41" s="46" t="s">
        <v>76</v>
      </c>
      <c r="J41" s="46">
        <v>4.66</v>
      </c>
      <c r="K41" s="46"/>
      <c r="L41" s="43">
        <v>17697</v>
      </c>
      <c r="M41" s="43">
        <f t="shared" si="17"/>
        <v>82468.02</v>
      </c>
      <c r="N41" s="43">
        <f t="shared" si="6"/>
        <v>0</v>
      </c>
      <c r="O41" s="53">
        <v>20.5</v>
      </c>
      <c r="P41" s="53"/>
      <c r="Q41" s="43"/>
      <c r="R41" s="53">
        <f t="shared" si="7"/>
        <v>20.5</v>
      </c>
      <c r="S41" s="54">
        <f t="shared" si="8"/>
        <v>1.1388888888888888</v>
      </c>
      <c r="T41" s="54">
        <f t="shared" si="25"/>
        <v>0</v>
      </c>
      <c r="U41" s="54">
        <f t="shared" si="25"/>
        <v>0</v>
      </c>
      <c r="V41" s="54">
        <f t="shared" si="10"/>
        <v>1.1388888888888888</v>
      </c>
      <c r="W41" s="43">
        <f t="shared" si="11"/>
        <v>93921.911666666681</v>
      </c>
      <c r="X41" s="43">
        <f t="shared" si="12"/>
        <v>0</v>
      </c>
      <c r="Y41" s="43">
        <f t="shared" si="13"/>
        <v>0</v>
      </c>
      <c r="Z41" s="43">
        <f t="shared" si="14"/>
        <v>93921.911666666681</v>
      </c>
      <c r="AA41" s="48">
        <v>1.25</v>
      </c>
      <c r="AB41" s="43"/>
      <c r="AC41" s="43"/>
      <c r="AD41" s="43"/>
      <c r="AE41" s="54"/>
      <c r="AF41" s="53"/>
      <c r="AG41" s="43"/>
      <c r="AH41" s="54"/>
      <c r="AI41" s="43"/>
      <c r="AJ41" s="43"/>
      <c r="AK41" s="48">
        <f t="shared" si="15"/>
        <v>1.1388888888888888</v>
      </c>
      <c r="AL41" s="43">
        <v>40</v>
      </c>
      <c r="AM41" s="41">
        <f t="shared" si="18"/>
        <v>8061.9666666666662</v>
      </c>
      <c r="AN41" s="54"/>
      <c r="AO41" s="54"/>
      <c r="AP41" s="54"/>
      <c r="AQ41" s="43">
        <f t="shared" si="19"/>
        <v>8061.9666666666662</v>
      </c>
      <c r="AR41" s="41">
        <f t="shared" si="20"/>
        <v>117402.38958333335</v>
      </c>
      <c r="AS41" s="41">
        <f t="shared" si="24"/>
        <v>125464.35625000001</v>
      </c>
      <c r="AT41" s="41">
        <f t="shared" si="21"/>
        <v>11740.238958333335</v>
      </c>
      <c r="AU41" s="43">
        <f t="shared" si="22"/>
        <v>137204.59520833334</v>
      </c>
      <c r="AV41" s="107">
        <v>111376.06950000001</v>
      </c>
      <c r="AW41" s="107">
        <f t="shared" si="23"/>
        <v>25828.525708333327</v>
      </c>
    </row>
    <row r="42" spans="1:49" ht="49.5" x14ac:dyDescent="0.25">
      <c r="A42" s="41">
        <v>26</v>
      </c>
      <c r="B42" s="52" t="s">
        <v>150</v>
      </c>
      <c r="C42" s="52" t="s">
        <v>116</v>
      </c>
      <c r="D42" s="52" t="s">
        <v>151</v>
      </c>
      <c r="E42" s="46" t="s">
        <v>62</v>
      </c>
      <c r="F42" s="46" t="s">
        <v>453</v>
      </c>
      <c r="G42" s="46" t="s">
        <v>153</v>
      </c>
      <c r="H42" s="46" t="s">
        <v>551</v>
      </c>
      <c r="I42" s="46" t="s">
        <v>153</v>
      </c>
      <c r="J42" s="46"/>
      <c r="K42" s="46">
        <v>4.49</v>
      </c>
      <c r="L42" s="43">
        <v>17697</v>
      </c>
      <c r="M42" s="43">
        <f t="shared" si="17"/>
        <v>0</v>
      </c>
      <c r="N42" s="43">
        <f t="shared" si="6"/>
        <v>79459.53</v>
      </c>
      <c r="O42" s="53"/>
      <c r="P42" s="53"/>
      <c r="Q42" s="43">
        <v>6</v>
      </c>
      <c r="R42" s="53">
        <f t="shared" si="7"/>
        <v>6</v>
      </c>
      <c r="S42" s="54">
        <f t="shared" si="8"/>
        <v>0</v>
      </c>
      <c r="T42" s="54">
        <f t="shared" si="25"/>
        <v>0</v>
      </c>
      <c r="U42" s="54">
        <f t="shared" si="25"/>
        <v>0.25</v>
      </c>
      <c r="V42" s="54">
        <f t="shared" si="10"/>
        <v>0.25</v>
      </c>
      <c r="W42" s="43">
        <f t="shared" si="11"/>
        <v>0</v>
      </c>
      <c r="X42" s="43">
        <f t="shared" si="12"/>
        <v>0</v>
      </c>
      <c r="Y42" s="43">
        <f t="shared" si="13"/>
        <v>19864.8825</v>
      </c>
      <c r="Z42" s="43">
        <f t="shared" si="14"/>
        <v>19864.8825</v>
      </c>
      <c r="AA42" s="48">
        <v>1.25</v>
      </c>
      <c r="AB42" s="43"/>
      <c r="AC42" s="43"/>
      <c r="AD42" s="43"/>
      <c r="AE42" s="54"/>
      <c r="AF42" s="53"/>
      <c r="AG42" s="43"/>
      <c r="AH42" s="54"/>
      <c r="AI42" s="43"/>
      <c r="AJ42" s="43"/>
      <c r="AK42" s="48">
        <f t="shared" si="15"/>
        <v>0</v>
      </c>
      <c r="AL42" s="43">
        <v>40</v>
      </c>
      <c r="AM42" s="41">
        <f t="shared" si="18"/>
        <v>0</v>
      </c>
      <c r="AN42" s="54"/>
      <c r="AO42" s="54"/>
      <c r="AP42" s="54"/>
      <c r="AQ42" s="43">
        <f t="shared" si="19"/>
        <v>0</v>
      </c>
      <c r="AR42" s="41">
        <f t="shared" si="20"/>
        <v>24831.103125000001</v>
      </c>
      <c r="AS42" s="41">
        <f t="shared" si="24"/>
        <v>24831.103125000001</v>
      </c>
      <c r="AT42" s="41">
        <f t="shared" si="21"/>
        <v>2483.1103125000004</v>
      </c>
      <c r="AU42" s="43">
        <f t="shared" si="22"/>
        <v>27314.213437500002</v>
      </c>
      <c r="AV42" s="107">
        <v>21851.370749999998</v>
      </c>
      <c r="AW42" s="107">
        <f t="shared" si="23"/>
        <v>5462.8426875000041</v>
      </c>
    </row>
    <row r="43" spans="1:49" ht="33" x14ac:dyDescent="0.25">
      <c r="A43" s="41">
        <v>27</v>
      </c>
      <c r="B43" s="52" t="s">
        <v>154</v>
      </c>
      <c r="C43" s="52" t="s">
        <v>155</v>
      </c>
      <c r="D43" s="52" t="s">
        <v>156</v>
      </c>
      <c r="E43" s="46" t="s">
        <v>62</v>
      </c>
      <c r="F43" s="46" t="s">
        <v>534</v>
      </c>
      <c r="G43" s="46" t="s">
        <v>157</v>
      </c>
      <c r="H43" s="46" t="s">
        <v>69</v>
      </c>
      <c r="I43" s="46" t="s">
        <v>157</v>
      </c>
      <c r="J43" s="46">
        <v>5.24</v>
      </c>
      <c r="K43" s="46"/>
      <c r="L43" s="43">
        <v>17697</v>
      </c>
      <c r="M43" s="43">
        <f t="shared" si="17"/>
        <v>92732.28</v>
      </c>
      <c r="N43" s="43">
        <f t="shared" si="6"/>
        <v>0</v>
      </c>
      <c r="O43" s="53">
        <v>6.5</v>
      </c>
      <c r="P43" s="53"/>
      <c r="Q43" s="43"/>
      <c r="R43" s="53">
        <f t="shared" si="7"/>
        <v>6.5</v>
      </c>
      <c r="S43" s="54">
        <f t="shared" si="8"/>
        <v>0.3611111111111111</v>
      </c>
      <c r="T43" s="54">
        <f t="shared" si="25"/>
        <v>0</v>
      </c>
      <c r="U43" s="54">
        <f t="shared" si="25"/>
        <v>0</v>
      </c>
      <c r="V43" s="54">
        <f t="shared" si="10"/>
        <v>0.3611111111111111</v>
      </c>
      <c r="W43" s="43">
        <f t="shared" si="11"/>
        <v>33486.656666666662</v>
      </c>
      <c r="X43" s="43">
        <f t="shared" si="12"/>
        <v>0</v>
      </c>
      <c r="Y43" s="43">
        <f t="shared" si="13"/>
        <v>0</v>
      </c>
      <c r="Z43" s="43">
        <f t="shared" si="14"/>
        <v>33486.656666666662</v>
      </c>
      <c r="AA43" s="48">
        <v>1.25</v>
      </c>
      <c r="AB43" s="43"/>
      <c r="AC43" s="43"/>
      <c r="AD43" s="43"/>
      <c r="AE43" s="54"/>
      <c r="AF43" s="53"/>
      <c r="AG43" s="43"/>
      <c r="AH43" s="54"/>
      <c r="AI43" s="43"/>
      <c r="AJ43" s="43"/>
      <c r="AK43" s="48">
        <f t="shared" si="15"/>
        <v>0.3611111111111111</v>
      </c>
      <c r="AL43" s="43">
        <v>40</v>
      </c>
      <c r="AM43" s="41">
        <f t="shared" si="18"/>
        <v>2556.2333333333336</v>
      </c>
      <c r="AN43" s="54"/>
      <c r="AO43" s="54"/>
      <c r="AP43" s="54"/>
      <c r="AQ43" s="43">
        <f t="shared" si="19"/>
        <v>2556.2333333333336</v>
      </c>
      <c r="AR43" s="41">
        <f t="shared" si="20"/>
        <v>41858.320833333331</v>
      </c>
      <c r="AS43" s="41">
        <f t="shared" si="24"/>
        <v>44414.554166666669</v>
      </c>
      <c r="AT43" s="41">
        <f t="shared" si="21"/>
        <v>4185.8320833333337</v>
      </c>
      <c r="AU43" s="43">
        <f t="shared" si="22"/>
        <v>48600.386250000003</v>
      </c>
      <c r="AV43" s="107">
        <v>39391.555666666667</v>
      </c>
      <c r="AW43" s="107">
        <f t="shared" si="23"/>
        <v>9208.8305833333361</v>
      </c>
    </row>
    <row r="44" spans="1:49" ht="49.5" x14ac:dyDescent="0.25">
      <c r="A44" s="41">
        <v>28</v>
      </c>
      <c r="B44" s="52" t="s">
        <v>158</v>
      </c>
      <c r="C44" s="52" t="s">
        <v>159</v>
      </c>
      <c r="D44" s="52" t="s">
        <v>160</v>
      </c>
      <c r="E44" s="46" t="s">
        <v>62</v>
      </c>
      <c r="F44" s="46" t="s">
        <v>535</v>
      </c>
      <c r="G44" s="46" t="s">
        <v>100</v>
      </c>
      <c r="H44" s="46" t="s">
        <v>77</v>
      </c>
      <c r="I44" s="46" t="s">
        <v>100</v>
      </c>
      <c r="J44" s="46">
        <v>4.9000000000000004</v>
      </c>
      <c r="K44" s="46"/>
      <c r="L44" s="43">
        <v>17697</v>
      </c>
      <c r="M44" s="43">
        <f t="shared" si="17"/>
        <v>86715.3</v>
      </c>
      <c r="N44" s="43">
        <f t="shared" si="6"/>
        <v>0</v>
      </c>
      <c r="O44" s="53">
        <v>10</v>
      </c>
      <c r="P44" s="53"/>
      <c r="Q44" s="43"/>
      <c r="R44" s="53">
        <f t="shared" si="7"/>
        <v>10</v>
      </c>
      <c r="S44" s="54">
        <f t="shared" si="8"/>
        <v>0.55555555555555558</v>
      </c>
      <c r="T44" s="54">
        <f t="shared" si="25"/>
        <v>0</v>
      </c>
      <c r="U44" s="54">
        <f t="shared" si="25"/>
        <v>0</v>
      </c>
      <c r="V44" s="54">
        <f t="shared" si="10"/>
        <v>0.55555555555555558</v>
      </c>
      <c r="W44" s="43">
        <f t="shared" si="11"/>
        <v>48175.166666666664</v>
      </c>
      <c r="X44" s="43">
        <f t="shared" si="12"/>
        <v>0</v>
      </c>
      <c r="Y44" s="43">
        <f t="shared" si="13"/>
        <v>0</v>
      </c>
      <c r="Z44" s="43">
        <f t="shared" si="14"/>
        <v>48175.166666666664</v>
      </c>
      <c r="AA44" s="48">
        <v>1.25</v>
      </c>
      <c r="AB44" s="43"/>
      <c r="AC44" s="43"/>
      <c r="AD44" s="43"/>
      <c r="AE44" s="54"/>
      <c r="AF44" s="53"/>
      <c r="AG44" s="43"/>
      <c r="AH44" s="54"/>
      <c r="AI44" s="43"/>
      <c r="AJ44" s="43"/>
      <c r="AK44" s="48">
        <f t="shared" si="15"/>
        <v>0.55555555555555558</v>
      </c>
      <c r="AL44" s="43">
        <v>40</v>
      </c>
      <c r="AM44" s="41">
        <f t="shared" si="18"/>
        <v>3932.666666666667</v>
      </c>
      <c r="AN44" s="54"/>
      <c r="AO44" s="54"/>
      <c r="AP44" s="54"/>
      <c r="AQ44" s="43">
        <f t="shared" si="19"/>
        <v>3932.666666666667</v>
      </c>
      <c r="AR44" s="41">
        <f t="shared" si="20"/>
        <v>60218.958333333328</v>
      </c>
      <c r="AS44" s="41">
        <f t="shared" si="24"/>
        <v>64151.624999999993</v>
      </c>
      <c r="AT44" s="41">
        <f t="shared" si="21"/>
        <v>6021.895833333333</v>
      </c>
      <c r="AU44" s="43">
        <f t="shared" si="22"/>
        <v>70173.520833333328</v>
      </c>
      <c r="AV44" s="107">
        <v>56925.349999999991</v>
      </c>
      <c r="AW44" s="107">
        <f t="shared" si="23"/>
        <v>13248.170833333337</v>
      </c>
    </row>
    <row r="45" spans="1:49" ht="49.5" x14ac:dyDescent="0.25">
      <c r="A45" s="41">
        <v>29</v>
      </c>
      <c r="B45" s="52" t="s">
        <v>161</v>
      </c>
      <c r="C45" s="52" t="s">
        <v>162</v>
      </c>
      <c r="D45" s="52" t="s">
        <v>163</v>
      </c>
      <c r="E45" s="46" t="s">
        <v>164</v>
      </c>
      <c r="F45" s="46" t="s">
        <v>454</v>
      </c>
      <c r="G45" s="46" t="s">
        <v>110</v>
      </c>
      <c r="H45" s="46" t="s">
        <v>133</v>
      </c>
      <c r="I45" s="46" t="s">
        <v>110</v>
      </c>
      <c r="J45" s="46">
        <v>3.73</v>
      </c>
      <c r="K45" s="46"/>
      <c r="L45" s="43">
        <v>17697</v>
      </c>
      <c r="M45" s="43">
        <f t="shared" si="17"/>
        <v>66009.81</v>
      </c>
      <c r="N45" s="43">
        <f t="shared" si="6"/>
        <v>0</v>
      </c>
      <c r="O45" s="53">
        <v>19</v>
      </c>
      <c r="P45" s="53"/>
      <c r="Q45" s="43"/>
      <c r="R45" s="53">
        <f t="shared" si="7"/>
        <v>19</v>
      </c>
      <c r="S45" s="54">
        <f t="shared" si="8"/>
        <v>1.0555555555555556</v>
      </c>
      <c r="T45" s="54">
        <f t="shared" si="25"/>
        <v>0</v>
      </c>
      <c r="U45" s="54">
        <f t="shared" si="25"/>
        <v>0</v>
      </c>
      <c r="V45" s="54">
        <f t="shared" si="10"/>
        <v>1.0555555555555556</v>
      </c>
      <c r="W45" s="43">
        <f t="shared" si="11"/>
        <v>69677.021666666667</v>
      </c>
      <c r="X45" s="43">
        <f t="shared" si="12"/>
        <v>0</v>
      </c>
      <c r="Y45" s="43">
        <f t="shared" si="13"/>
        <v>0</v>
      </c>
      <c r="Z45" s="43">
        <f t="shared" si="14"/>
        <v>69677.021666666667</v>
      </c>
      <c r="AA45" s="48">
        <v>1.25</v>
      </c>
      <c r="AB45" s="43"/>
      <c r="AC45" s="43"/>
      <c r="AD45" s="43"/>
      <c r="AE45" s="54"/>
      <c r="AF45" s="53"/>
      <c r="AG45" s="43"/>
      <c r="AH45" s="54"/>
      <c r="AI45" s="43"/>
      <c r="AJ45" s="43"/>
      <c r="AK45" s="48">
        <f t="shared" si="15"/>
        <v>1.0555555555555556</v>
      </c>
      <c r="AL45" s="43">
        <v>40</v>
      </c>
      <c r="AM45" s="41">
        <f t="shared" si="18"/>
        <v>7472.0666666666666</v>
      </c>
      <c r="AN45" s="54"/>
      <c r="AO45" s="54"/>
      <c r="AP45" s="54"/>
      <c r="AQ45" s="43">
        <f t="shared" si="19"/>
        <v>7472.0666666666666</v>
      </c>
      <c r="AR45" s="41">
        <f t="shared" si="20"/>
        <v>87096.277083333334</v>
      </c>
      <c r="AS45" s="41">
        <f t="shared" si="24"/>
        <v>94568.34375</v>
      </c>
      <c r="AT45" s="41">
        <f t="shared" si="21"/>
        <v>8709.6277083333334</v>
      </c>
      <c r="AU45" s="43">
        <f t="shared" si="22"/>
        <v>103277.97145833334</v>
      </c>
      <c r="AV45" s="107">
        <v>84116.790500000003</v>
      </c>
      <c r="AW45" s="107">
        <f t="shared" si="23"/>
        <v>19161.180958333338</v>
      </c>
    </row>
    <row r="46" spans="1:49" ht="33" x14ac:dyDescent="0.25">
      <c r="A46" s="41">
        <v>30</v>
      </c>
      <c r="B46" s="52" t="s">
        <v>165</v>
      </c>
      <c r="C46" s="52" t="s">
        <v>166</v>
      </c>
      <c r="D46" s="52" t="s">
        <v>167</v>
      </c>
      <c r="E46" s="46" t="s">
        <v>62</v>
      </c>
      <c r="F46" s="46" t="s">
        <v>455</v>
      </c>
      <c r="G46" s="46" t="s">
        <v>168</v>
      </c>
      <c r="H46" s="46" t="s">
        <v>92</v>
      </c>
      <c r="I46" s="46" t="s">
        <v>169</v>
      </c>
      <c r="J46" s="46">
        <v>4.7300000000000004</v>
      </c>
      <c r="K46" s="46"/>
      <c r="L46" s="43">
        <v>17697</v>
      </c>
      <c r="M46" s="43">
        <f t="shared" si="17"/>
        <v>83706.810000000012</v>
      </c>
      <c r="N46" s="43">
        <f t="shared" si="6"/>
        <v>0</v>
      </c>
      <c r="O46" s="53">
        <v>10</v>
      </c>
      <c r="P46" s="53"/>
      <c r="Q46" s="43"/>
      <c r="R46" s="53">
        <f t="shared" si="7"/>
        <v>10</v>
      </c>
      <c r="S46" s="54">
        <f t="shared" si="8"/>
        <v>0.55555555555555558</v>
      </c>
      <c r="T46" s="54">
        <f t="shared" si="25"/>
        <v>0</v>
      </c>
      <c r="U46" s="54">
        <f t="shared" si="25"/>
        <v>0</v>
      </c>
      <c r="V46" s="54">
        <f t="shared" si="10"/>
        <v>0.55555555555555558</v>
      </c>
      <c r="W46" s="43">
        <f t="shared" si="11"/>
        <v>46503.78333333334</v>
      </c>
      <c r="X46" s="43">
        <f t="shared" si="12"/>
        <v>0</v>
      </c>
      <c r="Y46" s="43">
        <f t="shared" si="13"/>
        <v>0</v>
      </c>
      <c r="Z46" s="43">
        <f t="shared" si="14"/>
        <v>46503.78333333334</v>
      </c>
      <c r="AA46" s="48">
        <v>1.25</v>
      </c>
      <c r="AB46" s="43"/>
      <c r="AC46" s="43"/>
      <c r="AD46" s="43"/>
      <c r="AE46" s="54"/>
      <c r="AF46" s="53"/>
      <c r="AG46" s="43"/>
      <c r="AH46" s="54"/>
      <c r="AI46" s="43"/>
      <c r="AJ46" s="43"/>
      <c r="AK46" s="48">
        <f t="shared" si="15"/>
        <v>0.55555555555555558</v>
      </c>
      <c r="AL46" s="43">
        <v>40</v>
      </c>
      <c r="AM46" s="41">
        <f t="shared" si="18"/>
        <v>3932.666666666667</v>
      </c>
      <c r="AN46" s="54"/>
      <c r="AO46" s="54"/>
      <c r="AP46" s="54"/>
      <c r="AQ46" s="43">
        <f t="shared" si="19"/>
        <v>3932.666666666667</v>
      </c>
      <c r="AR46" s="41">
        <f t="shared" si="20"/>
        <v>58129.729166666672</v>
      </c>
      <c r="AS46" s="41">
        <f t="shared" si="24"/>
        <v>62062.395833333336</v>
      </c>
      <c r="AT46" s="41">
        <f t="shared" si="21"/>
        <v>5812.9729166666675</v>
      </c>
      <c r="AU46" s="43">
        <f t="shared" si="22"/>
        <v>67875.368750000009</v>
      </c>
      <c r="AV46" s="107">
        <v>55086.828333333338</v>
      </c>
      <c r="AW46" s="107">
        <f t="shared" si="23"/>
        <v>12788.54041666667</v>
      </c>
    </row>
    <row r="47" spans="1:49" ht="49.5" x14ac:dyDescent="0.25">
      <c r="A47" s="41">
        <v>31</v>
      </c>
      <c r="B47" s="44" t="s">
        <v>552</v>
      </c>
      <c r="C47" s="52" t="s">
        <v>116</v>
      </c>
      <c r="D47" s="52" t="s">
        <v>564</v>
      </c>
      <c r="E47" s="46" t="s">
        <v>164</v>
      </c>
      <c r="F47" s="46" t="s">
        <v>553</v>
      </c>
      <c r="G47" s="46" t="s">
        <v>554</v>
      </c>
      <c r="H47" s="46" t="s">
        <v>555</v>
      </c>
      <c r="I47" s="46"/>
      <c r="J47" s="46"/>
      <c r="K47" s="46">
        <v>3.79</v>
      </c>
      <c r="L47" s="43">
        <v>17697</v>
      </c>
      <c r="M47" s="43">
        <f t="shared" si="17"/>
        <v>0</v>
      </c>
      <c r="N47" s="43">
        <f t="shared" si="6"/>
        <v>67071.63</v>
      </c>
      <c r="O47" s="53"/>
      <c r="P47" s="53"/>
      <c r="Q47" s="43">
        <v>12</v>
      </c>
      <c r="R47" s="53">
        <f t="shared" si="7"/>
        <v>12</v>
      </c>
      <c r="S47" s="54">
        <f t="shared" si="8"/>
        <v>0</v>
      </c>
      <c r="T47" s="54">
        <f t="shared" si="25"/>
        <v>0</v>
      </c>
      <c r="U47" s="54">
        <f t="shared" si="25"/>
        <v>0.5</v>
      </c>
      <c r="V47" s="54">
        <f t="shared" si="10"/>
        <v>0.5</v>
      </c>
      <c r="W47" s="43">
        <f t="shared" si="11"/>
        <v>0</v>
      </c>
      <c r="X47" s="43">
        <f t="shared" si="12"/>
        <v>0</v>
      </c>
      <c r="Y47" s="43">
        <f t="shared" si="13"/>
        <v>33535.815000000002</v>
      </c>
      <c r="Z47" s="43">
        <f t="shared" si="14"/>
        <v>33535.815000000002</v>
      </c>
      <c r="AA47" s="48">
        <v>1.25</v>
      </c>
      <c r="AB47" s="43"/>
      <c r="AC47" s="43"/>
      <c r="AD47" s="43"/>
      <c r="AE47" s="54"/>
      <c r="AF47" s="53"/>
      <c r="AG47" s="43"/>
      <c r="AH47" s="54"/>
      <c r="AI47" s="43"/>
      <c r="AJ47" s="43"/>
      <c r="AK47" s="48">
        <f t="shared" si="15"/>
        <v>0</v>
      </c>
      <c r="AL47" s="43">
        <v>40</v>
      </c>
      <c r="AM47" s="41">
        <f t="shared" si="18"/>
        <v>0</v>
      </c>
      <c r="AN47" s="54"/>
      <c r="AO47" s="54"/>
      <c r="AP47" s="54"/>
      <c r="AQ47" s="43">
        <f t="shared" si="19"/>
        <v>0</v>
      </c>
      <c r="AR47" s="41">
        <f t="shared" si="20"/>
        <v>41919.768750000003</v>
      </c>
      <c r="AS47" s="41">
        <f t="shared" si="24"/>
        <v>41919.768750000003</v>
      </c>
      <c r="AT47" s="41">
        <f t="shared" si="21"/>
        <v>4191.9768750000003</v>
      </c>
      <c r="AU47" s="43">
        <f t="shared" si="22"/>
        <v>46111.745625000003</v>
      </c>
      <c r="AV47" s="107">
        <v>36889.396500000003</v>
      </c>
      <c r="AW47" s="107">
        <f t="shared" si="23"/>
        <v>9222.3491250000006</v>
      </c>
    </row>
    <row r="48" spans="1:49" ht="49.5" x14ac:dyDescent="0.25">
      <c r="A48" s="41">
        <v>32</v>
      </c>
      <c r="B48" s="55" t="s">
        <v>170</v>
      </c>
      <c r="C48" s="52" t="s">
        <v>171</v>
      </c>
      <c r="D48" s="52" t="s">
        <v>172</v>
      </c>
      <c r="E48" s="46" t="s">
        <v>62</v>
      </c>
      <c r="F48" s="46" t="s">
        <v>456</v>
      </c>
      <c r="G48" s="46" t="s">
        <v>173</v>
      </c>
      <c r="H48" s="46" t="s">
        <v>69</v>
      </c>
      <c r="I48" s="46" t="s">
        <v>173</v>
      </c>
      <c r="J48" s="46">
        <v>5.32</v>
      </c>
      <c r="K48" s="46"/>
      <c r="L48" s="43">
        <v>17697</v>
      </c>
      <c r="M48" s="43">
        <f t="shared" si="17"/>
        <v>94148.040000000008</v>
      </c>
      <c r="N48" s="43">
        <f t="shared" si="6"/>
        <v>0</v>
      </c>
      <c r="O48" s="53">
        <v>32</v>
      </c>
      <c r="P48" s="53"/>
      <c r="Q48" s="43"/>
      <c r="R48" s="53">
        <f t="shared" si="7"/>
        <v>32</v>
      </c>
      <c r="S48" s="54">
        <f t="shared" si="8"/>
        <v>1.7777777777777777</v>
      </c>
      <c r="T48" s="54">
        <f t="shared" si="25"/>
        <v>0</v>
      </c>
      <c r="U48" s="54">
        <f t="shared" si="25"/>
        <v>0</v>
      </c>
      <c r="V48" s="54">
        <f t="shared" si="10"/>
        <v>1.7777777777777777</v>
      </c>
      <c r="W48" s="43">
        <f t="shared" si="11"/>
        <v>167374.29333333333</v>
      </c>
      <c r="X48" s="43">
        <f t="shared" si="12"/>
        <v>0</v>
      </c>
      <c r="Y48" s="43">
        <f t="shared" si="13"/>
        <v>0</v>
      </c>
      <c r="Z48" s="43">
        <f t="shared" si="14"/>
        <v>167374.29333333333</v>
      </c>
      <c r="AA48" s="48">
        <v>1.25</v>
      </c>
      <c r="AB48" s="43"/>
      <c r="AC48" s="43"/>
      <c r="AD48" s="43"/>
      <c r="AE48" s="54"/>
      <c r="AF48" s="53"/>
      <c r="AG48" s="43"/>
      <c r="AH48" s="54"/>
      <c r="AI48" s="43"/>
      <c r="AJ48" s="43"/>
      <c r="AK48" s="48">
        <f t="shared" si="15"/>
        <v>1.7777777777777777</v>
      </c>
      <c r="AL48" s="43">
        <v>40</v>
      </c>
      <c r="AM48" s="41">
        <f t="shared" si="18"/>
        <v>12584.533333333333</v>
      </c>
      <c r="AN48" s="54"/>
      <c r="AO48" s="54"/>
      <c r="AP48" s="54"/>
      <c r="AQ48" s="43">
        <f t="shared" si="19"/>
        <v>12584.533333333333</v>
      </c>
      <c r="AR48" s="41">
        <f t="shared" si="20"/>
        <v>209217.86666666667</v>
      </c>
      <c r="AS48" s="41">
        <f t="shared" si="24"/>
        <v>221802.4</v>
      </c>
      <c r="AT48" s="41">
        <f t="shared" si="21"/>
        <v>20921.786666666667</v>
      </c>
      <c r="AU48" s="43">
        <f t="shared" si="22"/>
        <v>242724.18666666665</v>
      </c>
      <c r="AV48" s="107">
        <v>196696.25599999999</v>
      </c>
      <c r="AW48" s="107">
        <f t="shared" si="23"/>
        <v>46027.930666666653</v>
      </c>
    </row>
    <row r="49" spans="1:49" ht="49.5" x14ac:dyDescent="0.25">
      <c r="A49" s="41">
        <f t="shared" si="16"/>
        <v>33</v>
      </c>
      <c r="B49" s="52" t="s">
        <v>174</v>
      </c>
      <c r="C49" s="52" t="s">
        <v>175</v>
      </c>
      <c r="D49" s="52" t="s">
        <v>176</v>
      </c>
      <c r="E49" s="46" t="s">
        <v>62</v>
      </c>
      <c r="F49" s="46" t="s">
        <v>457</v>
      </c>
      <c r="G49" s="46" t="s">
        <v>524</v>
      </c>
      <c r="H49" s="46" t="s">
        <v>566</v>
      </c>
      <c r="I49" s="46" t="s">
        <v>177</v>
      </c>
      <c r="J49" s="46">
        <v>4.74</v>
      </c>
      <c r="K49" s="46">
        <v>4.1399999999999997</v>
      </c>
      <c r="L49" s="43">
        <v>17697</v>
      </c>
      <c r="M49" s="43">
        <f t="shared" si="17"/>
        <v>83883.78</v>
      </c>
      <c r="N49" s="43">
        <f t="shared" si="6"/>
        <v>73265.579999999987</v>
      </c>
      <c r="O49" s="53">
        <v>8</v>
      </c>
      <c r="P49" s="53">
        <v>8</v>
      </c>
      <c r="Q49" s="43"/>
      <c r="R49" s="53">
        <f t="shared" si="7"/>
        <v>16</v>
      </c>
      <c r="S49" s="54">
        <f t="shared" si="8"/>
        <v>0.44444444444444442</v>
      </c>
      <c r="T49" s="54">
        <f t="shared" si="25"/>
        <v>0.33333333333333331</v>
      </c>
      <c r="U49" s="54">
        <f t="shared" si="25"/>
        <v>0</v>
      </c>
      <c r="V49" s="54">
        <f t="shared" si="10"/>
        <v>0.77777777777777768</v>
      </c>
      <c r="W49" s="43">
        <f t="shared" si="11"/>
        <v>37281.68</v>
      </c>
      <c r="X49" s="43">
        <f t="shared" si="12"/>
        <v>24421.859999999997</v>
      </c>
      <c r="Y49" s="43">
        <f t="shared" si="13"/>
        <v>0</v>
      </c>
      <c r="Z49" s="43">
        <f t="shared" si="14"/>
        <v>61703.539999999994</v>
      </c>
      <c r="AA49" s="48">
        <v>1.25</v>
      </c>
      <c r="AB49" s="43"/>
      <c r="AC49" s="43"/>
      <c r="AD49" s="43"/>
      <c r="AE49" s="54"/>
      <c r="AF49" s="53"/>
      <c r="AG49" s="43"/>
      <c r="AH49" s="54"/>
      <c r="AI49" s="43"/>
      <c r="AJ49" s="43"/>
      <c r="AK49" s="48">
        <f t="shared" si="15"/>
        <v>0.77777777777777768</v>
      </c>
      <c r="AL49" s="43">
        <v>40</v>
      </c>
      <c r="AM49" s="41">
        <f t="shared" si="18"/>
        <v>5505.7333333333327</v>
      </c>
      <c r="AN49" s="54"/>
      <c r="AO49" s="54"/>
      <c r="AP49" s="54"/>
      <c r="AQ49" s="43">
        <f t="shared" si="19"/>
        <v>5505.7333333333327</v>
      </c>
      <c r="AR49" s="41">
        <f t="shared" si="20"/>
        <v>77129.424999999988</v>
      </c>
      <c r="AS49" s="41">
        <f t="shared" si="24"/>
        <v>82635.158333333326</v>
      </c>
      <c r="AT49" s="41">
        <f t="shared" si="21"/>
        <v>7712.9424999999992</v>
      </c>
      <c r="AU49" s="43">
        <f t="shared" si="22"/>
        <v>90348.10083333333</v>
      </c>
      <c r="AV49" s="107">
        <v>73379.627333333337</v>
      </c>
      <c r="AW49" s="107">
        <f t="shared" si="23"/>
        <v>16968.473499999993</v>
      </c>
    </row>
    <row r="50" spans="1:49" ht="33" x14ac:dyDescent="0.25">
      <c r="A50" s="41">
        <v>33</v>
      </c>
      <c r="B50" s="52" t="s">
        <v>178</v>
      </c>
      <c r="C50" s="52" t="s">
        <v>179</v>
      </c>
      <c r="D50" s="52" t="s">
        <v>180</v>
      </c>
      <c r="E50" s="46" t="s">
        <v>62</v>
      </c>
      <c r="F50" s="46" t="s">
        <v>458</v>
      </c>
      <c r="G50" s="46" t="s">
        <v>542</v>
      </c>
      <c r="H50" s="46" t="s">
        <v>77</v>
      </c>
      <c r="I50" s="46" t="s">
        <v>182</v>
      </c>
      <c r="J50" s="46">
        <v>4.66</v>
      </c>
      <c r="K50" s="46">
        <v>4.62</v>
      </c>
      <c r="L50" s="43">
        <v>17697</v>
      </c>
      <c r="M50" s="43">
        <f t="shared" si="17"/>
        <v>82468.02</v>
      </c>
      <c r="N50" s="43">
        <f t="shared" si="6"/>
        <v>81760.14</v>
      </c>
      <c r="O50" s="53">
        <v>3</v>
      </c>
      <c r="P50" s="53"/>
      <c r="Q50" s="43">
        <v>6</v>
      </c>
      <c r="R50" s="53">
        <f t="shared" si="7"/>
        <v>9</v>
      </c>
      <c r="S50" s="54">
        <f t="shared" si="8"/>
        <v>0.16666666666666666</v>
      </c>
      <c r="T50" s="54">
        <f t="shared" si="25"/>
        <v>0</v>
      </c>
      <c r="U50" s="54">
        <f t="shared" si="25"/>
        <v>0.25</v>
      </c>
      <c r="V50" s="54">
        <f t="shared" si="10"/>
        <v>0.41666666666666663</v>
      </c>
      <c r="W50" s="43">
        <f t="shared" si="11"/>
        <v>13744.670000000002</v>
      </c>
      <c r="X50" s="43">
        <f t="shared" si="12"/>
        <v>0</v>
      </c>
      <c r="Y50" s="43">
        <f t="shared" si="13"/>
        <v>20440.035</v>
      </c>
      <c r="Z50" s="43">
        <f t="shared" si="14"/>
        <v>34184.705000000002</v>
      </c>
      <c r="AA50" s="48">
        <v>1.25</v>
      </c>
      <c r="AB50" s="43"/>
      <c r="AC50" s="43"/>
      <c r="AD50" s="43"/>
      <c r="AE50" s="54"/>
      <c r="AF50" s="53"/>
      <c r="AG50" s="43"/>
      <c r="AH50" s="54"/>
      <c r="AI50" s="43"/>
      <c r="AJ50" s="43"/>
      <c r="AK50" s="48">
        <f t="shared" si="15"/>
        <v>0.16666666666666666</v>
      </c>
      <c r="AL50" s="43">
        <v>40</v>
      </c>
      <c r="AM50" s="41">
        <f t="shared" si="18"/>
        <v>1179.8</v>
      </c>
      <c r="AN50" s="54"/>
      <c r="AO50" s="54"/>
      <c r="AP50" s="54"/>
      <c r="AQ50" s="43">
        <f t="shared" si="19"/>
        <v>1179.8</v>
      </c>
      <c r="AR50" s="41">
        <f t="shared" si="20"/>
        <v>42730.881250000006</v>
      </c>
      <c r="AS50" s="41">
        <f t="shared" si="24"/>
        <v>43910.681250000009</v>
      </c>
      <c r="AT50" s="41">
        <f t="shared" si="21"/>
        <v>4273.0881250000011</v>
      </c>
      <c r="AU50" s="43">
        <f t="shared" si="22"/>
        <v>48183.769375000011</v>
      </c>
      <c r="AV50" s="107">
        <v>38782.975500000008</v>
      </c>
      <c r="AW50" s="107">
        <f t="shared" si="23"/>
        <v>9400.793875000003</v>
      </c>
    </row>
    <row r="51" spans="1:49" ht="33" x14ac:dyDescent="0.25">
      <c r="A51" s="41">
        <v>34</v>
      </c>
      <c r="B51" s="52" t="s">
        <v>183</v>
      </c>
      <c r="C51" s="52" t="s">
        <v>184</v>
      </c>
      <c r="D51" s="52" t="s">
        <v>185</v>
      </c>
      <c r="E51" s="46" t="s">
        <v>62</v>
      </c>
      <c r="F51" s="46" t="s">
        <v>459</v>
      </c>
      <c r="G51" s="46" t="s">
        <v>68</v>
      </c>
      <c r="H51" s="46" t="s">
        <v>69</v>
      </c>
      <c r="I51" s="46" t="s">
        <v>68</v>
      </c>
      <c r="J51" s="46">
        <v>5.41</v>
      </c>
      <c r="K51" s="46"/>
      <c r="L51" s="43">
        <v>17697</v>
      </c>
      <c r="M51" s="43">
        <f t="shared" si="17"/>
        <v>95740.77</v>
      </c>
      <c r="N51" s="43">
        <f t="shared" si="6"/>
        <v>0</v>
      </c>
      <c r="O51" s="53">
        <v>12</v>
      </c>
      <c r="P51" s="53"/>
      <c r="Q51" s="43"/>
      <c r="R51" s="53">
        <f t="shared" si="7"/>
        <v>12</v>
      </c>
      <c r="S51" s="54">
        <f t="shared" si="8"/>
        <v>0.66666666666666663</v>
      </c>
      <c r="T51" s="54">
        <f t="shared" si="25"/>
        <v>0</v>
      </c>
      <c r="U51" s="54">
        <f t="shared" si="25"/>
        <v>0</v>
      </c>
      <c r="V51" s="54">
        <f t="shared" si="10"/>
        <v>0.66666666666666663</v>
      </c>
      <c r="W51" s="43">
        <f t="shared" si="11"/>
        <v>63827.180000000008</v>
      </c>
      <c r="X51" s="43">
        <f t="shared" si="12"/>
        <v>0</v>
      </c>
      <c r="Y51" s="43">
        <f t="shared" si="13"/>
        <v>0</v>
      </c>
      <c r="Z51" s="43">
        <f>W51+X51+Y51</f>
        <v>63827.180000000008</v>
      </c>
      <c r="AA51" s="48">
        <v>1.25</v>
      </c>
      <c r="AB51" s="43">
        <v>4</v>
      </c>
      <c r="AC51" s="43">
        <v>20</v>
      </c>
      <c r="AD51" s="43">
        <f>17697*AC51%/18*AB51</f>
        <v>786.5333333333333</v>
      </c>
      <c r="AE51" s="43">
        <v>8</v>
      </c>
      <c r="AF51" s="53">
        <v>10</v>
      </c>
      <c r="AG51" s="43">
        <f>17697*AF51%/18*AE51</f>
        <v>786.5333333333333</v>
      </c>
      <c r="AH51" s="54"/>
      <c r="AI51" s="43">
        <v>0</v>
      </c>
      <c r="AJ51" s="43">
        <f>17697*AI51%</f>
        <v>0</v>
      </c>
      <c r="AK51" s="48">
        <f t="shared" si="15"/>
        <v>0.66666666666666663</v>
      </c>
      <c r="AL51" s="43">
        <v>40</v>
      </c>
      <c r="AM51" s="41">
        <f t="shared" si="18"/>
        <v>4719.2</v>
      </c>
      <c r="AN51" s="54"/>
      <c r="AO51" s="54"/>
      <c r="AP51" s="41">
        <f>Z51*1.25*30%</f>
        <v>23935.192500000001</v>
      </c>
      <c r="AQ51" s="43">
        <f>AP51+AO51+AN51+AM51+AJ51+AG51+AD51</f>
        <v>30227.459166666667</v>
      </c>
      <c r="AR51" s="41">
        <f>Z51*AA51</f>
        <v>79783.975000000006</v>
      </c>
      <c r="AS51" s="41">
        <f>AQ51+AR51</f>
        <v>110011.43416666667</v>
      </c>
      <c r="AT51" s="41">
        <f>AR51*10%</f>
        <v>7978.3975000000009</v>
      </c>
      <c r="AU51" s="43">
        <f>AS51+AT51</f>
        <v>117989.83166666668</v>
      </c>
      <c r="AV51" s="107">
        <v>95650.318666666688</v>
      </c>
      <c r="AW51" s="107">
        <f t="shared" si="23"/>
        <v>22339.512999999992</v>
      </c>
    </row>
    <row r="52" spans="1:49" ht="49.5" x14ac:dyDescent="0.25">
      <c r="A52" s="41">
        <v>35</v>
      </c>
      <c r="B52" s="44" t="s">
        <v>186</v>
      </c>
      <c r="C52" s="44" t="s">
        <v>187</v>
      </c>
      <c r="D52" s="44" t="s">
        <v>188</v>
      </c>
      <c r="E52" s="45" t="s">
        <v>62</v>
      </c>
      <c r="F52" s="45" t="s">
        <v>460</v>
      </c>
      <c r="G52" s="46" t="s">
        <v>543</v>
      </c>
      <c r="H52" s="46" t="s">
        <v>92</v>
      </c>
      <c r="I52" s="46" t="s">
        <v>189</v>
      </c>
      <c r="J52" s="46">
        <v>4.66</v>
      </c>
      <c r="K52" s="46">
        <v>4.07</v>
      </c>
      <c r="L52" s="43">
        <v>17697</v>
      </c>
      <c r="M52" s="43">
        <f t="shared" si="17"/>
        <v>82468.02</v>
      </c>
      <c r="N52" s="43">
        <f t="shared" si="6"/>
        <v>72026.790000000008</v>
      </c>
      <c r="O52" s="53">
        <v>3</v>
      </c>
      <c r="P52" s="53"/>
      <c r="Q52" s="43"/>
      <c r="R52" s="53">
        <f t="shared" si="7"/>
        <v>3</v>
      </c>
      <c r="S52" s="54">
        <f t="shared" si="8"/>
        <v>0.16666666666666666</v>
      </c>
      <c r="T52" s="54">
        <f t="shared" si="25"/>
        <v>0</v>
      </c>
      <c r="U52" s="54">
        <f t="shared" si="25"/>
        <v>0</v>
      </c>
      <c r="V52" s="54">
        <f t="shared" si="10"/>
        <v>0.16666666666666666</v>
      </c>
      <c r="W52" s="43">
        <f t="shared" si="11"/>
        <v>13744.670000000002</v>
      </c>
      <c r="X52" s="43">
        <f t="shared" si="12"/>
        <v>0</v>
      </c>
      <c r="Y52" s="43">
        <f t="shared" si="13"/>
        <v>0</v>
      </c>
      <c r="Z52" s="43">
        <f t="shared" si="14"/>
        <v>13744.670000000002</v>
      </c>
      <c r="AA52" s="48">
        <v>1.25</v>
      </c>
      <c r="AB52" s="43"/>
      <c r="AC52" s="43"/>
      <c r="AD52" s="43"/>
      <c r="AE52" s="54"/>
      <c r="AF52" s="53"/>
      <c r="AG52" s="43"/>
      <c r="AH52" s="54"/>
      <c r="AI52" s="43"/>
      <c r="AJ52" s="43"/>
      <c r="AK52" s="48">
        <f t="shared" si="15"/>
        <v>0.16666666666666666</v>
      </c>
      <c r="AL52" s="43">
        <v>40</v>
      </c>
      <c r="AM52" s="41">
        <f t="shared" si="18"/>
        <v>1179.8</v>
      </c>
      <c r="AN52" s="54"/>
      <c r="AO52" s="54"/>
      <c r="AP52" s="54"/>
      <c r="AQ52" s="43">
        <f t="shared" si="19"/>
        <v>1179.8</v>
      </c>
      <c r="AR52" s="41">
        <f t="shared" si="20"/>
        <v>17180.837500000001</v>
      </c>
      <c r="AS52" s="41">
        <f t="shared" si="24"/>
        <v>18360.637500000001</v>
      </c>
      <c r="AT52" s="41">
        <f t="shared" si="21"/>
        <v>1718.0837500000002</v>
      </c>
      <c r="AU52" s="43">
        <f t="shared" si="22"/>
        <v>20078.721250000002</v>
      </c>
      <c r="AV52" s="107">
        <v>16298.937000000002</v>
      </c>
      <c r="AW52" s="107">
        <f t="shared" si="23"/>
        <v>3779.7842500000006</v>
      </c>
    </row>
    <row r="53" spans="1:49" ht="66" x14ac:dyDescent="0.25">
      <c r="A53" s="41">
        <v>36</v>
      </c>
      <c r="B53" s="52" t="s">
        <v>190</v>
      </c>
      <c r="C53" s="52" t="s">
        <v>191</v>
      </c>
      <c r="D53" s="52" t="s">
        <v>192</v>
      </c>
      <c r="E53" s="46" t="s">
        <v>62</v>
      </c>
      <c r="F53" s="46" t="s">
        <v>536</v>
      </c>
      <c r="G53" s="46" t="s">
        <v>544</v>
      </c>
      <c r="H53" s="46" t="s">
        <v>567</v>
      </c>
      <c r="I53" s="46" t="s">
        <v>537</v>
      </c>
      <c r="J53" s="46">
        <v>4.38</v>
      </c>
      <c r="K53" s="46">
        <v>4.6900000000000004</v>
      </c>
      <c r="L53" s="43">
        <v>17697</v>
      </c>
      <c r="M53" s="43">
        <f t="shared" si="17"/>
        <v>77512.86</v>
      </c>
      <c r="N53" s="43">
        <f t="shared" si="6"/>
        <v>82998.930000000008</v>
      </c>
      <c r="O53" s="53"/>
      <c r="P53" s="53"/>
      <c r="Q53" s="43">
        <v>6</v>
      </c>
      <c r="R53" s="53">
        <f t="shared" si="7"/>
        <v>6</v>
      </c>
      <c r="S53" s="54">
        <f t="shared" si="8"/>
        <v>0</v>
      </c>
      <c r="T53" s="54">
        <f t="shared" si="25"/>
        <v>0</v>
      </c>
      <c r="U53" s="54">
        <f t="shared" si="25"/>
        <v>0.25</v>
      </c>
      <c r="V53" s="54">
        <f t="shared" si="10"/>
        <v>0.25</v>
      </c>
      <c r="W53" s="43">
        <f t="shared" si="11"/>
        <v>0</v>
      </c>
      <c r="X53" s="43">
        <f t="shared" si="12"/>
        <v>0</v>
      </c>
      <c r="Y53" s="43">
        <f t="shared" si="13"/>
        <v>20749.732500000002</v>
      </c>
      <c r="Z53" s="43">
        <f t="shared" si="14"/>
        <v>20749.732500000002</v>
      </c>
      <c r="AA53" s="48">
        <v>1.25</v>
      </c>
      <c r="AB53" s="43"/>
      <c r="AC53" s="43"/>
      <c r="AD53" s="43"/>
      <c r="AE53" s="54"/>
      <c r="AF53" s="53"/>
      <c r="AG53" s="43"/>
      <c r="AH53" s="54"/>
      <c r="AI53" s="43"/>
      <c r="AJ53" s="43"/>
      <c r="AK53" s="48">
        <f t="shared" si="15"/>
        <v>0</v>
      </c>
      <c r="AL53" s="43">
        <v>40</v>
      </c>
      <c r="AM53" s="41">
        <f t="shared" si="18"/>
        <v>0</v>
      </c>
      <c r="AN53" s="54"/>
      <c r="AO53" s="54"/>
      <c r="AP53" s="54"/>
      <c r="AQ53" s="43">
        <f t="shared" si="19"/>
        <v>0</v>
      </c>
      <c r="AR53" s="41">
        <f t="shared" si="20"/>
        <v>25937.165625000001</v>
      </c>
      <c r="AS53" s="41">
        <f t="shared" si="24"/>
        <v>25937.165625000001</v>
      </c>
      <c r="AT53" s="41">
        <f t="shared" si="21"/>
        <v>2593.7165625000002</v>
      </c>
      <c r="AU53" s="43">
        <f t="shared" si="22"/>
        <v>28530.882187500003</v>
      </c>
      <c r="AV53" s="107">
        <v>22824.705750000001</v>
      </c>
      <c r="AW53" s="107">
        <f t="shared" si="23"/>
        <v>5706.1764375000021</v>
      </c>
    </row>
    <row r="54" spans="1:49" ht="33" x14ac:dyDescent="0.25">
      <c r="A54" s="41">
        <v>37</v>
      </c>
      <c r="B54" s="52" t="s">
        <v>193</v>
      </c>
      <c r="C54" s="52" t="s">
        <v>116</v>
      </c>
      <c r="D54" s="52" t="s">
        <v>194</v>
      </c>
      <c r="E54" s="46" t="s">
        <v>62</v>
      </c>
      <c r="F54" s="46" t="s">
        <v>152</v>
      </c>
      <c r="G54" s="46" t="s">
        <v>195</v>
      </c>
      <c r="H54" s="46" t="s">
        <v>551</v>
      </c>
      <c r="I54" s="46" t="s">
        <v>195</v>
      </c>
      <c r="J54" s="46"/>
      <c r="K54" s="46">
        <v>4.49</v>
      </c>
      <c r="L54" s="43">
        <v>17697</v>
      </c>
      <c r="M54" s="43">
        <f t="shared" si="17"/>
        <v>0</v>
      </c>
      <c r="N54" s="43">
        <f t="shared" si="6"/>
        <v>79459.53</v>
      </c>
      <c r="O54" s="53"/>
      <c r="P54" s="53"/>
      <c r="Q54" s="43">
        <v>6</v>
      </c>
      <c r="R54" s="53">
        <f t="shared" si="7"/>
        <v>6</v>
      </c>
      <c r="S54" s="54">
        <f t="shared" si="8"/>
        <v>0</v>
      </c>
      <c r="T54" s="54">
        <f t="shared" si="25"/>
        <v>0</v>
      </c>
      <c r="U54" s="54">
        <f t="shared" si="25"/>
        <v>0.25</v>
      </c>
      <c r="V54" s="54">
        <f t="shared" si="10"/>
        <v>0.25</v>
      </c>
      <c r="W54" s="43">
        <f t="shared" si="11"/>
        <v>0</v>
      </c>
      <c r="X54" s="43">
        <f t="shared" si="12"/>
        <v>0</v>
      </c>
      <c r="Y54" s="43">
        <f t="shared" si="13"/>
        <v>19864.8825</v>
      </c>
      <c r="Z54" s="43">
        <f t="shared" si="14"/>
        <v>19864.8825</v>
      </c>
      <c r="AA54" s="48">
        <v>1.25</v>
      </c>
      <c r="AB54" s="43"/>
      <c r="AC54" s="43"/>
      <c r="AD54" s="43"/>
      <c r="AE54" s="54"/>
      <c r="AF54" s="53"/>
      <c r="AG54" s="43"/>
      <c r="AH54" s="54"/>
      <c r="AI54" s="43"/>
      <c r="AJ54" s="43"/>
      <c r="AK54" s="48">
        <f t="shared" si="15"/>
        <v>0</v>
      </c>
      <c r="AL54" s="43">
        <v>40</v>
      </c>
      <c r="AM54" s="41">
        <f t="shared" si="18"/>
        <v>0</v>
      </c>
      <c r="AN54" s="54"/>
      <c r="AO54" s="54"/>
      <c r="AP54" s="54"/>
      <c r="AQ54" s="43">
        <f t="shared" si="19"/>
        <v>0</v>
      </c>
      <c r="AR54" s="41">
        <f t="shared" si="20"/>
        <v>24831.103125000001</v>
      </c>
      <c r="AS54" s="41">
        <f t="shared" si="24"/>
        <v>24831.103125000001</v>
      </c>
      <c r="AT54" s="41">
        <f t="shared" si="21"/>
        <v>2483.1103125000004</v>
      </c>
      <c r="AU54" s="43">
        <f t="shared" si="22"/>
        <v>27314.213437500002</v>
      </c>
      <c r="AV54" s="107">
        <v>21851.370749999998</v>
      </c>
      <c r="AW54" s="107">
        <f t="shared" si="23"/>
        <v>5462.8426875000041</v>
      </c>
    </row>
    <row r="55" spans="1:49" ht="33" x14ac:dyDescent="0.25">
      <c r="A55" s="41">
        <f t="shared" si="16"/>
        <v>38</v>
      </c>
      <c r="B55" s="52" t="s">
        <v>196</v>
      </c>
      <c r="C55" s="52" t="s">
        <v>197</v>
      </c>
      <c r="D55" s="52" t="s">
        <v>198</v>
      </c>
      <c r="E55" s="46" t="s">
        <v>62</v>
      </c>
      <c r="F55" s="46" t="s">
        <v>461</v>
      </c>
      <c r="G55" s="46" t="s">
        <v>146</v>
      </c>
      <c r="H55" s="46" t="s">
        <v>64</v>
      </c>
      <c r="I55" s="46" t="s">
        <v>146</v>
      </c>
      <c r="J55" s="46">
        <v>5.03</v>
      </c>
      <c r="K55" s="46"/>
      <c r="L55" s="43">
        <v>17697</v>
      </c>
      <c r="M55" s="43">
        <f t="shared" si="17"/>
        <v>89015.91</v>
      </c>
      <c r="N55" s="43">
        <f t="shared" si="6"/>
        <v>0</v>
      </c>
      <c r="O55" s="53">
        <v>16</v>
      </c>
      <c r="P55" s="53">
        <v>19</v>
      </c>
      <c r="Q55" s="43"/>
      <c r="R55" s="53">
        <f t="shared" si="7"/>
        <v>35</v>
      </c>
      <c r="S55" s="54">
        <f t="shared" si="8"/>
        <v>0.88888888888888884</v>
      </c>
      <c r="T55" s="54">
        <f t="shared" si="25"/>
        <v>0.79166666666666663</v>
      </c>
      <c r="U55" s="54">
        <f t="shared" si="25"/>
        <v>0</v>
      </c>
      <c r="V55" s="54">
        <f t="shared" si="10"/>
        <v>1.6805555555555554</v>
      </c>
      <c r="W55" s="43">
        <f t="shared" si="11"/>
        <v>79125.253333333341</v>
      </c>
      <c r="X55" s="43">
        <f t="shared" si="12"/>
        <v>0</v>
      </c>
      <c r="Y55" s="43">
        <f t="shared" si="13"/>
        <v>0</v>
      </c>
      <c r="Z55" s="43">
        <f t="shared" si="14"/>
        <v>79125.253333333341</v>
      </c>
      <c r="AA55" s="48">
        <v>1.25</v>
      </c>
      <c r="AB55" s="43"/>
      <c r="AC55" s="43"/>
      <c r="AD55" s="43"/>
      <c r="AE55" s="54"/>
      <c r="AF55" s="53"/>
      <c r="AG55" s="43"/>
      <c r="AH55" s="54"/>
      <c r="AI55" s="43"/>
      <c r="AJ55" s="43"/>
      <c r="AK55" s="48">
        <f t="shared" si="15"/>
        <v>1.6805555555555554</v>
      </c>
      <c r="AL55" s="43">
        <v>40</v>
      </c>
      <c r="AM55" s="41">
        <f t="shared" si="18"/>
        <v>11896.316666666666</v>
      </c>
      <c r="AN55" s="54"/>
      <c r="AO55" s="54"/>
      <c r="AP55" s="54"/>
      <c r="AQ55" s="43">
        <f t="shared" si="19"/>
        <v>11896.316666666666</v>
      </c>
      <c r="AR55" s="41">
        <f t="shared" si="20"/>
        <v>98906.56666666668</v>
      </c>
      <c r="AS55" s="41">
        <f t="shared" si="24"/>
        <v>110802.88333333335</v>
      </c>
      <c r="AT55" s="41">
        <f t="shared" si="21"/>
        <v>9890.6566666666695</v>
      </c>
      <c r="AU55" s="43">
        <f t="shared" si="22"/>
        <v>120693.54000000001</v>
      </c>
      <c r="AV55" s="107">
        <v>98934.095333333345</v>
      </c>
      <c r="AW55" s="107">
        <f t="shared" si="23"/>
        <v>21759.444666666663</v>
      </c>
    </row>
    <row r="56" spans="1:49" ht="66" x14ac:dyDescent="0.25">
      <c r="A56" s="41">
        <v>39</v>
      </c>
      <c r="B56" s="52" t="s">
        <v>199</v>
      </c>
      <c r="C56" s="52" t="s">
        <v>200</v>
      </c>
      <c r="D56" s="52" t="s">
        <v>201</v>
      </c>
      <c r="E56" s="46" t="s">
        <v>62</v>
      </c>
      <c r="F56" s="46" t="s">
        <v>462</v>
      </c>
      <c r="G56" s="46" t="s">
        <v>146</v>
      </c>
      <c r="H56" s="46" t="s">
        <v>64</v>
      </c>
      <c r="I56" s="46" t="s">
        <v>146</v>
      </c>
      <c r="J56" s="46">
        <v>5.2</v>
      </c>
      <c r="K56" s="46"/>
      <c r="L56" s="43">
        <v>17697</v>
      </c>
      <c r="M56" s="43">
        <f t="shared" si="17"/>
        <v>92024.400000000009</v>
      </c>
      <c r="N56" s="43">
        <f t="shared" si="6"/>
        <v>0</v>
      </c>
      <c r="O56" s="53">
        <v>4</v>
      </c>
      <c r="P56" s="53"/>
      <c r="Q56" s="43"/>
      <c r="R56" s="53">
        <f t="shared" si="7"/>
        <v>4</v>
      </c>
      <c r="S56" s="54">
        <f t="shared" si="8"/>
        <v>0.22222222222222221</v>
      </c>
      <c r="T56" s="54">
        <f t="shared" si="25"/>
        <v>0</v>
      </c>
      <c r="U56" s="54">
        <f t="shared" si="25"/>
        <v>0</v>
      </c>
      <c r="V56" s="54">
        <f t="shared" si="10"/>
        <v>0.22222222222222221</v>
      </c>
      <c r="W56" s="43">
        <f t="shared" si="11"/>
        <v>20449.866666666669</v>
      </c>
      <c r="X56" s="43">
        <f t="shared" si="12"/>
        <v>0</v>
      </c>
      <c r="Y56" s="43">
        <f t="shared" si="13"/>
        <v>0</v>
      </c>
      <c r="Z56" s="43">
        <f t="shared" si="14"/>
        <v>20449.866666666669</v>
      </c>
      <c r="AA56" s="48">
        <v>1.25</v>
      </c>
      <c r="AB56" s="43"/>
      <c r="AC56" s="43"/>
      <c r="AD56" s="43"/>
      <c r="AE56" s="54"/>
      <c r="AF56" s="53"/>
      <c r="AG56" s="43"/>
      <c r="AH56" s="54"/>
      <c r="AI56" s="43"/>
      <c r="AJ56" s="43"/>
      <c r="AK56" s="48">
        <f t="shared" si="15"/>
        <v>0.22222222222222221</v>
      </c>
      <c r="AL56" s="43">
        <v>40</v>
      </c>
      <c r="AM56" s="41">
        <f t="shared" si="18"/>
        <v>1573.0666666666666</v>
      </c>
      <c r="AN56" s="54"/>
      <c r="AO56" s="54"/>
      <c r="AP56" s="54"/>
      <c r="AQ56" s="43">
        <f t="shared" si="19"/>
        <v>1573.0666666666666</v>
      </c>
      <c r="AR56" s="41">
        <f t="shared" si="20"/>
        <v>25562.333333333336</v>
      </c>
      <c r="AS56" s="41">
        <f t="shared" si="24"/>
        <v>27135.4</v>
      </c>
      <c r="AT56" s="41">
        <f t="shared" si="21"/>
        <v>2556.2333333333336</v>
      </c>
      <c r="AU56" s="43">
        <f t="shared" si="22"/>
        <v>29691.633333333335</v>
      </c>
      <c r="AV56" s="107">
        <v>24067.920000000002</v>
      </c>
      <c r="AW56" s="107">
        <f t="shared" si="23"/>
        <v>5623.7133333333331</v>
      </c>
    </row>
    <row r="57" spans="1:49" ht="33" x14ac:dyDescent="0.25">
      <c r="A57" s="41">
        <f t="shared" si="16"/>
        <v>40</v>
      </c>
      <c r="B57" s="52" t="s">
        <v>202</v>
      </c>
      <c r="C57" s="52" t="s">
        <v>74</v>
      </c>
      <c r="D57" s="52" t="s">
        <v>203</v>
      </c>
      <c r="E57" s="46" t="s">
        <v>204</v>
      </c>
      <c r="F57" s="46" t="s">
        <v>428</v>
      </c>
      <c r="G57" s="46"/>
      <c r="H57" s="46" t="s">
        <v>77</v>
      </c>
      <c r="I57" s="46" t="s">
        <v>100</v>
      </c>
      <c r="J57" s="46">
        <v>4.9000000000000004</v>
      </c>
      <c r="K57" s="46"/>
      <c r="L57" s="43">
        <v>17697</v>
      </c>
      <c r="M57" s="43">
        <f t="shared" si="17"/>
        <v>86715.3</v>
      </c>
      <c r="N57" s="43"/>
      <c r="O57" s="53">
        <v>9</v>
      </c>
      <c r="P57" s="53"/>
      <c r="Q57" s="43"/>
      <c r="R57" s="53">
        <f t="shared" si="7"/>
        <v>9</v>
      </c>
      <c r="S57" s="54">
        <f t="shared" si="8"/>
        <v>0.5</v>
      </c>
      <c r="T57" s="54">
        <f t="shared" si="25"/>
        <v>0</v>
      </c>
      <c r="U57" s="54">
        <f t="shared" si="25"/>
        <v>0</v>
      </c>
      <c r="V57" s="54">
        <f t="shared" si="10"/>
        <v>0.5</v>
      </c>
      <c r="W57" s="43">
        <f t="shared" si="11"/>
        <v>43357.649999999994</v>
      </c>
      <c r="X57" s="43">
        <f t="shared" si="12"/>
        <v>0</v>
      </c>
      <c r="Y57" s="43">
        <f t="shared" si="13"/>
        <v>0</v>
      </c>
      <c r="Z57" s="43">
        <f t="shared" si="14"/>
        <v>43357.649999999994</v>
      </c>
      <c r="AA57" s="48">
        <v>1.25</v>
      </c>
      <c r="AB57" s="43"/>
      <c r="AC57" s="43"/>
      <c r="AD57" s="43"/>
      <c r="AE57" s="54"/>
      <c r="AF57" s="53"/>
      <c r="AG57" s="43"/>
      <c r="AH57" s="54"/>
      <c r="AI57" s="43"/>
      <c r="AJ57" s="43"/>
      <c r="AK57" s="48">
        <f t="shared" si="15"/>
        <v>0.5</v>
      </c>
      <c r="AL57" s="43">
        <v>40</v>
      </c>
      <c r="AM57" s="41">
        <f t="shared" si="18"/>
        <v>3539.4</v>
      </c>
      <c r="AN57" s="54"/>
      <c r="AO57" s="54"/>
      <c r="AP57" s="54"/>
      <c r="AQ57" s="43">
        <f t="shared" si="19"/>
        <v>3539.4</v>
      </c>
      <c r="AR57" s="41">
        <f t="shared" si="20"/>
        <v>54197.062499999993</v>
      </c>
      <c r="AS57" s="41">
        <f t="shared" si="24"/>
        <v>57736.462499999994</v>
      </c>
      <c r="AT57" s="41">
        <f t="shared" si="21"/>
        <v>5419.7062499999993</v>
      </c>
      <c r="AU57" s="43">
        <f t="shared" si="22"/>
        <v>63156.168749999997</v>
      </c>
      <c r="AV57" s="107">
        <v>51232.814999999995</v>
      </c>
      <c r="AW57" s="107">
        <f t="shared" si="23"/>
        <v>11923.353750000002</v>
      </c>
    </row>
    <row r="58" spans="1:49" ht="49.5" x14ac:dyDescent="0.25">
      <c r="A58" s="41">
        <v>41</v>
      </c>
      <c r="B58" s="52" t="s">
        <v>205</v>
      </c>
      <c r="C58" s="52" t="s">
        <v>206</v>
      </c>
      <c r="D58" s="52" t="s">
        <v>207</v>
      </c>
      <c r="E58" s="46" t="s">
        <v>62</v>
      </c>
      <c r="F58" s="46" t="s">
        <v>463</v>
      </c>
      <c r="G58" s="46" t="s">
        <v>110</v>
      </c>
      <c r="H58" s="46" t="s">
        <v>567</v>
      </c>
      <c r="I58" s="46" t="s">
        <v>208</v>
      </c>
      <c r="J58" s="46">
        <v>4.1900000000000004</v>
      </c>
      <c r="K58" s="46">
        <v>4.42</v>
      </c>
      <c r="L58" s="43">
        <v>17697</v>
      </c>
      <c r="M58" s="43">
        <f t="shared" si="17"/>
        <v>74150.430000000008</v>
      </c>
      <c r="N58" s="43">
        <f t="shared" si="6"/>
        <v>78220.740000000005</v>
      </c>
      <c r="O58" s="53">
        <v>17.5</v>
      </c>
      <c r="P58" s="53"/>
      <c r="Q58" s="43">
        <v>12</v>
      </c>
      <c r="R58" s="53">
        <f t="shared" si="7"/>
        <v>29.5</v>
      </c>
      <c r="S58" s="54">
        <f t="shared" si="8"/>
        <v>0.97222222222222221</v>
      </c>
      <c r="T58" s="54">
        <f t="shared" si="25"/>
        <v>0</v>
      </c>
      <c r="U58" s="54">
        <f t="shared" si="25"/>
        <v>0.5</v>
      </c>
      <c r="V58" s="54">
        <f t="shared" si="10"/>
        <v>1.4722222222222223</v>
      </c>
      <c r="W58" s="43">
        <f t="shared" si="11"/>
        <v>72090.695833333346</v>
      </c>
      <c r="X58" s="43">
        <f t="shared" si="12"/>
        <v>0</v>
      </c>
      <c r="Y58" s="43">
        <f t="shared" si="13"/>
        <v>39110.370000000003</v>
      </c>
      <c r="Z58" s="43">
        <f t="shared" si="14"/>
        <v>111201.06583333336</v>
      </c>
      <c r="AA58" s="48">
        <v>1.25</v>
      </c>
      <c r="AB58" s="43"/>
      <c r="AC58" s="43"/>
      <c r="AD58" s="43"/>
      <c r="AE58" s="54"/>
      <c r="AF58" s="53"/>
      <c r="AG58" s="43"/>
      <c r="AH58" s="54"/>
      <c r="AI58" s="43"/>
      <c r="AJ58" s="43"/>
      <c r="AK58" s="48">
        <f t="shared" si="15"/>
        <v>0.97222222222222221</v>
      </c>
      <c r="AL58" s="43">
        <v>40</v>
      </c>
      <c r="AM58" s="41">
        <f t="shared" si="18"/>
        <v>6882.1666666666661</v>
      </c>
      <c r="AN58" s="54"/>
      <c r="AO58" s="54"/>
      <c r="AP58" s="54"/>
      <c r="AQ58" s="43">
        <f t="shared" si="19"/>
        <v>6882.1666666666661</v>
      </c>
      <c r="AR58" s="41">
        <f t="shared" si="20"/>
        <v>139001.33229166671</v>
      </c>
      <c r="AS58" s="41">
        <f t="shared" si="24"/>
        <v>145883.49895833337</v>
      </c>
      <c r="AT58" s="41">
        <f t="shared" si="21"/>
        <v>13900.133229166671</v>
      </c>
      <c r="AU58" s="43">
        <f t="shared" si="22"/>
        <v>159783.63218750004</v>
      </c>
      <c r="AV58" s="107">
        <v>129203.33908333337</v>
      </c>
      <c r="AW58" s="107">
        <f t="shared" si="23"/>
        <v>30580.293104166674</v>
      </c>
    </row>
    <row r="59" spans="1:49" ht="33" x14ac:dyDescent="0.25">
      <c r="A59" s="41">
        <f t="shared" si="16"/>
        <v>42</v>
      </c>
      <c r="B59" s="52" t="s">
        <v>209</v>
      </c>
      <c r="C59" s="52" t="s">
        <v>155</v>
      </c>
      <c r="D59" s="52" t="s">
        <v>210</v>
      </c>
      <c r="E59" s="46" t="s">
        <v>62</v>
      </c>
      <c r="F59" s="46" t="s">
        <v>538</v>
      </c>
      <c r="G59" s="46" t="s">
        <v>157</v>
      </c>
      <c r="H59" s="46" t="s">
        <v>69</v>
      </c>
      <c r="I59" s="46" t="s">
        <v>157</v>
      </c>
      <c r="J59" s="46">
        <v>5.41</v>
      </c>
      <c r="K59" s="46"/>
      <c r="L59" s="43">
        <v>17697</v>
      </c>
      <c r="M59" s="43">
        <f t="shared" si="17"/>
        <v>95740.77</v>
      </c>
      <c r="N59" s="43">
        <f t="shared" si="6"/>
        <v>0</v>
      </c>
      <c r="O59" s="53">
        <v>6.5</v>
      </c>
      <c r="P59" s="53"/>
      <c r="Q59" s="43"/>
      <c r="R59" s="53">
        <f t="shared" si="7"/>
        <v>6.5</v>
      </c>
      <c r="S59" s="54">
        <f t="shared" si="8"/>
        <v>0.3611111111111111</v>
      </c>
      <c r="T59" s="54">
        <f t="shared" si="25"/>
        <v>0</v>
      </c>
      <c r="U59" s="54">
        <f t="shared" si="25"/>
        <v>0</v>
      </c>
      <c r="V59" s="54">
        <f t="shared" si="10"/>
        <v>0.3611111111111111</v>
      </c>
      <c r="W59" s="43">
        <f t="shared" si="11"/>
        <v>34573.055833333339</v>
      </c>
      <c r="X59" s="43">
        <f t="shared" si="12"/>
        <v>0</v>
      </c>
      <c r="Y59" s="43">
        <f t="shared" si="13"/>
        <v>0</v>
      </c>
      <c r="Z59" s="43">
        <f t="shared" si="14"/>
        <v>34573.055833333339</v>
      </c>
      <c r="AA59" s="48">
        <v>1.25</v>
      </c>
      <c r="AB59" s="43"/>
      <c r="AC59" s="43"/>
      <c r="AD59" s="43"/>
      <c r="AE59" s="54"/>
      <c r="AF59" s="53"/>
      <c r="AG59" s="43"/>
      <c r="AH59" s="54"/>
      <c r="AI59" s="43"/>
      <c r="AJ59" s="43"/>
      <c r="AK59" s="48">
        <f t="shared" si="15"/>
        <v>0.3611111111111111</v>
      </c>
      <c r="AL59" s="43">
        <v>40</v>
      </c>
      <c r="AM59" s="41">
        <f t="shared" si="18"/>
        <v>2556.2333333333336</v>
      </c>
      <c r="AN59" s="54"/>
      <c r="AO59" s="54"/>
      <c r="AP59" s="54"/>
      <c r="AQ59" s="43">
        <f t="shared" si="19"/>
        <v>2556.2333333333336</v>
      </c>
      <c r="AR59" s="41">
        <f t="shared" si="20"/>
        <v>43216.319791666676</v>
      </c>
      <c r="AS59" s="41">
        <f t="shared" si="24"/>
        <v>45772.553125000006</v>
      </c>
      <c r="AT59" s="41">
        <f t="shared" si="21"/>
        <v>4321.6319791666674</v>
      </c>
      <c r="AU59" s="43">
        <f t="shared" si="22"/>
        <v>50094.185104166674</v>
      </c>
      <c r="AV59" s="107">
        <v>40586.594750000004</v>
      </c>
      <c r="AW59" s="107">
        <f t="shared" si="23"/>
        <v>9507.5903541666703</v>
      </c>
    </row>
    <row r="60" spans="1:49" ht="66" x14ac:dyDescent="0.25">
      <c r="A60" s="57">
        <v>43</v>
      </c>
      <c r="B60" s="52" t="s">
        <v>211</v>
      </c>
      <c r="C60" s="52" t="s">
        <v>212</v>
      </c>
      <c r="D60" s="52" t="s">
        <v>213</v>
      </c>
      <c r="E60" s="46" t="s">
        <v>62</v>
      </c>
      <c r="F60" s="46" t="s">
        <v>464</v>
      </c>
      <c r="G60" s="46"/>
      <c r="H60" s="46" t="s">
        <v>525</v>
      </c>
      <c r="I60" s="46" t="s">
        <v>63</v>
      </c>
      <c r="J60" s="46">
        <v>4.79</v>
      </c>
      <c r="K60" s="46">
        <v>3.85</v>
      </c>
      <c r="L60" s="43">
        <v>17697</v>
      </c>
      <c r="M60" s="43">
        <f t="shared" si="17"/>
        <v>84768.63</v>
      </c>
      <c r="N60" s="43">
        <f t="shared" si="6"/>
        <v>68133.45</v>
      </c>
      <c r="O60" s="53">
        <v>6.5</v>
      </c>
      <c r="P60" s="53"/>
      <c r="Q60" s="43">
        <v>6</v>
      </c>
      <c r="R60" s="53">
        <f t="shared" si="7"/>
        <v>12.5</v>
      </c>
      <c r="S60" s="54">
        <f t="shared" si="8"/>
        <v>0.3611111111111111</v>
      </c>
      <c r="T60" s="54">
        <f t="shared" si="25"/>
        <v>0</v>
      </c>
      <c r="U60" s="54">
        <f t="shared" si="25"/>
        <v>0.25</v>
      </c>
      <c r="V60" s="54">
        <f t="shared" si="10"/>
        <v>0.61111111111111116</v>
      </c>
      <c r="W60" s="43">
        <f t="shared" si="11"/>
        <v>30610.894166666669</v>
      </c>
      <c r="X60" s="43">
        <f t="shared" si="12"/>
        <v>0</v>
      </c>
      <c r="Y60" s="43">
        <f t="shared" si="13"/>
        <v>17033.362499999999</v>
      </c>
      <c r="Z60" s="43">
        <f t="shared" si="14"/>
        <v>47644.256666666668</v>
      </c>
      <c r="AA60" s="48">
        <v>1.25</v>
      </c>
      <c r="AB60" s="43"/>
      <c r="AC60" s="43"/>
      <c r="AD60" s="43"/>
      <c r="AE60" s="54"/>
      <c r="AF60" s="53"/>
      <c r="AG60" s="43"/>
      <c r="AH60" s="54"/>
      <c r="AI60" s="43"/>
      <c r="AJ60" s="43"/>
      <c r="AK60" s="48">
        <f t="shared" si="15"/>
        <v>0.3611111111111111</v>
      </c>
      <c r="AL60" s="43">
        <v>40</v>
      </c>
      <c r="AM60" s="41">
        <f t="shared" si="18"/>
        <v>2556.2333333333336</v>
      </c>
      <c r="AN60" s="54"/>
      <c r="AO60" s="54"/>
      <c r="AP60" s="54"/>
      <c r="AQ60" s="43">
        <f t="shared" si="19"/>
        <v>2556.2333333333336</v>
      </c>
      <c r="AR60" s="41">
        <f t="shared" si="20"/>
        <v>59555.320833333331</v>
      </c>
      <c r="AS60" s="41">
        <f t="shared" si="24"/>
        <v>62111.554166666669</v>
      </c>
      <c r="AT60" s="41">
        <f t="shared" si="21"/>
        <v>5955.5320833333335</v>
      </c>
      <c r="AU60" s="43">
        <f t="shared" si="22"/>
        <v>68067.086250000008</v>
      </c>
      <c r="AV60" s="107">
        <v>54964.915666666675</v>
      </c>
      <c r="AW60" s="107">
        <f t="shared" si="23"/>
        <v>13102.170583333333</v>
      </c>
    </row>
    <row r="61" spans="1:49" ht="49.5" x14ac:dyDescent="0.25">
      <c r="A61" s="43">
        <f t="shared" si="16"/>
        <v>44</v>
      </c>
      <c r="B61" s="52" t="s">
        <v>214</v>
      </c>
      <c r="C61" s="52" t="s">
        <v>215</v>
      </c>
      <c r="D61" s="52" t="s">
        <v>216</v>
      </c>
      <c r="E61" s="46" t="s">
        <v>62</v>
      </c>
      <c r="F61" s="45" t="s">
        <v>481</v>
      </c>
      <c r="G61" s="46"/>
      <c r="H61" s="46" t="s">
        <v>92</v>
      </c>
      <c r="I61" s="46" t="s">
        <v>110</v>
      </c>
      <c r="J61" s="46">
        <v>4.0999999999999996</v>
      </c>
      <c r="K61" s="46"/>
      <c r="L61" s="43">
        <v>17697</v>
      </c>
      <c r="M61" s="43">
        <f t="shared" si="17"/>
        <v>72557.7</v>
      </c>
      <c r="N61" s="43">
        <f t="shared" si="6"/>
        <v>0</v>
      </c>
      <c r="O61" s="53">
        <v>15</v>
      </c>
      <c r="P61" s="53"/>
      <c r="Q61" s="43"/>
      <c r="R61" s="53">
        <f t="shared" si="7"/>
        <v>15</v>
      </c>
      <c r="S61" s="54">
        <f t="shared" si="8"/>
        <v>0.83333333333333337</v>
      </c>
      <c r="T61" s="54">
        <f t="shared" si="25"/>
        <v>0</v>
      </c>
      <c r="U61" s="54">
        <f t="shared" si="25"/>
        <v>0</v>
      </c>
      <c r="V61" s="54">
        <f t="shared" si="10"/>
        <v>0.83333333333333337</v>
      </c>
      <c r="W61" s="43">
        <f t="shared" si="11"/>
        <v>60464.75</v>
      </c>
      <c r="X61" s="43">
        <f t="shared" si="12"/>
        <v>0</v>
      </c>
      <c r="Y61" s="43">
        <f t="shared" si="13"/>
        <v>0</v>
      </c>
      <c r="Z61" s="43">
        <f t="shared" si="14"/>
        <v>60464.75</v>
      </c>
      <c r="AA61" s="48">
        <v>1.25</v>
      </c>
      <c r="AB61" s="43">
        <v>4</v>
      </c>
      <c r="AC61" s="43">
        <v>20</v>
      </c>
      <c r="AD61" s="43">
        <f>17697*AC61%/18*AB61</f>
        <v>786.5333333333333</v>
      </c>
      <c r="AE61" s="54">
        <v>2</v>
      </c>
      <c r="AF61" s="53">
        <v>10</v>
      </c>
      <c r="AG61" s="43">
        <f>17697*AF61%/18*AE61</f>
        <v>196.63333333333333</v>
      </c>
      <c r="AH61" s="54">
        <v>1</v>
      </c>
      <c r="AI61" s="43">
        <v>30</v>
      </c>
      <c r="AJ61" s="43">
        <f>17697*AI61%*AH61</f>
        <v>5309.0999999999995</v>
      </c>
      <c r="AK61" s="48">
        <f t="shared" si="15"/>
        <v>0.83333333333333337</v>
      </c>
      <c r="AL61" s="43">
        <v>40</v>
      </c>
      <c r="AM61" s="41">
        <f t="shared" si="18"/>
        <v>5899</v>
      </c>
      <c r="AN61" s="54"/>
      <c r="AO61" s="54"/>
      <c r="AP61" s="54"/>
      <c r="AQ61" s="43">
        <f t="shared" si="19"/>
        <v>12191.266666666665</v>
      </c>
      <c r="AR61" s="41">
        <f t="shared" si="20"/>
        <v>75580.9375</v>
      </c>
      <c r="AS61" s="41">
        <f t="shared" si="24"/>
        <v>87772.204166666663</v>
      </c>
      <c r="AT61" s="41">
        <f t="shared" si="21"/>
        <v>7558.09375</v>
      </c>
      <c r="AU61" s="43">
        <f t="shared" si="22"/>
        <v>95330.297916666663</v>
      </c>
      <c r="AV61" s="107">
        <v>78702.491666666669</v>
      </c>
      <c r="AW61" s="107">
        <f t="shared" si="23"/>
        <v>16627.806249999994</v>
      </c>
    </row>
    <row r="62" spans="1:49" ht="33" x14ac:dyDescent="0.25">
      <c r="A62" s="41">
        <v>45</v>
      </c>
      <c r="B62" s="52" t="s">
        <v>218</v>
      </c>
      <c r="C62" s="52" t="s">
        <v>219</v>
      </c>
      <c r="D62" s="52" t="s">
        <v>220</v>
      </c>
      <c r="E62" s="46" t="s">
        <v>62</v>
      </c>
      <c r="F62" s="46" t="s">
        <v>465</v>
      </c>
      <c r="G62" s="46"/>
      <c r="H62" s="46" t="s">
        <v>77</v>
      </c>
      <c r="I62" s="46" t="s">
        <v>100</v>
      </c>
      <c r="J62" s="46">
        <v>4.9000000000000004</v>
      </c>
      <c r="K62" s="46"/>
      <c r="L62" s="43">
        <v>17697</v>
      </c>
      <c r="M62" s="43">
        <f t="shared" si="17"/>
        <v>86715.3</v>
      </c>
      <c r="N62" s="43">
        <f t="shared" si="6"/>
        <v>0</v>
      </c>
      <c r="O62" s="53">
        <v>5</v>
      </c>
      <c r="P62" s="53"/>
      <c r="Q62" s="43"/>
      <c r="R62" s="53">
        <f t="shared" si="7"/>
        <v>5</v>
      </c>
      <c r="S62" s="54">
        <f t="shared" si="8"/>
        <v>0.27777777777777779</v>
      </c>
      <c r="T62" s="54">
        <f t="shared" si="25"/>
        <v>0</v>
      </c>
      <c r="U62" s="54">
        <f t="shared" si="25"/>
        <v>0</v>
      </c>
      <c r="V62" s="54">
        <f t="shared" si="10"/>
        <v>0.27777777777777779</v>
      </c>
      <c r="W62" s="43">
        <f t="shared" si="11"/>
        <v>24087.583333333332</v>
      </c>
      <c r="X62" s="43">
        <f t="shared" si="12"/>
        <v>0</v>
      </c>
      <c r="Y62" s="43">
        <f t="shared" si="13"/>
        <v>0</v>
      </c>
      <c r="Z62" s="43">
        <f t="shared" si="14"/>
        <v>24087.583333333332</v>
      </c>
      <c r="AA62" s="48">
        <v>1.25</v>
      </c>
      <c r="AB62" s="43"/>
      <c r="AC62" s="43"/>
      <c r="AD62" s="43"/>
      <c r="AE62" s="54"/>
      <c r="AF62" s="53"/>
      <c r="AG62" s="43"/>
      <c r="AH62" s="54">
        <v>1</v>
      </c>
      <c r="AI62" s="43">
        <v>15</v>
      </c>
      <c r="AJ62" s="43">
        <f>17697*AI62%*AH62</f>
        <v>2654.5499999999997</v>
      </c>
      <c r="AK62" s="48">
        <f t="shared" si="15"/>
        <v>0.27777777777777779</v>
      </c>
      <c r="AL62" s="43">
        <v>40</v>
      </c>
      <c r="AM62" s="41">
        <f t="shared" si="18"/>
        <v>1966.3333333333335</v>
      </c>
      <c r="AN62" s="54"/>
      <c r="AO62" s="54"/>
      <c r="AP62" s="54"/>
      <c r="AQ62" s="43">
        <f t="shared" si="19"/>
        <v>4620.8833333333332</v>
      </c>
      <c r="AR62" s="41">
        <f t="shared" si="20"/>
        <v>30109.479166666664</v>
      </c>
      <c r="AS62" s="41">
        <f t="shared" si="24"/>
        <v>34730.362499999996</v>
      </c>
      <c r="AT62" s="41">
        <f t="shared" si="21"/>
        <v>3010.9479166666665</v>
      </c>
      <c r="AU62" s="43">
        <f t="shared" si="22"/>
        <v>37741.31041666666</v>
      </c>
      <c r="AV62" s="107">
        <v>31117.224999999999</v>
      </c>
      <c r="AW62" s="107">
        <f t="shared" si="23"/>
        <v>6624.0854166666613</v>
      </c>
    </row>
    <row r="63" spans="1:49" ht="33" x14ac:dyDescent="0.25">
      <c r="A63" s="41">
        <v>46</v>
      </c>
      <c r="B63" s="52" t="s">
        <v>221</v>
      </c>
      <c r="C63" s="52" t="s">
        <v>116</v>
      </c>
      <c r="D63" s="52" t="s">
        <v>222</v>
      </c>
      <c r="E63" s="46" t="s">
        <v>62</v>
      </c>
      <c r="F63" s="46" t="s">
        <v>466</v>
      </c>
      <c r="G63" s="46" t="s">
        <v>181</v>
      </c>
      <c r="H63" s="46" t="s">
        <v>551</v>
      </c>
      <c r="I63" s="46" t="s">
        <v>181</v>
      </c>
      <c r="J63" s="46"/>
      <c r="K63" s="46">
        <v>4.62</v>
      </c>
      <c r="L63" s="43">
        <v>17697</v>
      </c>
      <c r="M63" s="43">
        <f t="shared" si="17"/>
        <v>0</v>
      </c>
      <c r="N63" s="43">
        <f t="shared" si="6"/>
        <v>81760.14</v>
      </c>
      <c r="O63" s="53"/>
      <c r="P63" s="53"/>
      <c r="Q63" s="43">
        <v>6</v>
      </c>
      <c r="R63" s="53">
        <f t="shared" si="7"/>
        <v>6</v>
      </c>
      <c r="S63" s="54">
        <f t="shared" si="8"/>
        <v>0</v>
      </c>
      <c r="T63" s="54">
        <f t="shared" si="25"/>
        <v>0</v>
      </c>
      <c r="U63" s="54">
        <f t="shared" si="25"/>
        <v>0.25</v>
      </c>
      <c r="V63" s="54">
        <f t="shared" si="10"/>
        <v>0.25</v>
      </c>
      <c r="W63" s="43">
        <f t="shared" si="11"/>
        <v>0</v>
      </c>
      <c r="X63" s="43">
        <f t="shared" si="12"/>
        <v>0</v>
      </c>
      <c r="Y63" s="43">
        <f t="shared" si="13"/>
        <v>20440.035</v>
      </c>
      <c r="Z63" s="43">
        <f t="shared" si="14"/>
        <v>20440.035</v>
      </c>
      <c r="AA63" s="48">
        <v>1.25</v>
      </c>
      <c r="AB63" s="43"/>
      <c r="AC63" s="43"/>
      <c r="AD63" s="43"/>
      <c r="AE63" s="54"/>
      <c r="AF63" s="53"/>
      <c r="AG63" s="43"/>
      <c r="AH63" s="54"/>
      <c r="AI63" s="43"/>
      <c r="AJ63" s="43"/>
      <c r="AK63" s="48">
        <f t="shared" si="15"/>
        <v>0</v>
      </c>
      <c r="AL63" s="43">
        <v>40</v>
      </c>
      <c r="AM63" s="41">
        <f t="shared" si="18"/>
        <v>0</v>
      </c>
      <c r="AN63" s="54"/>
      <c r="AO63" s="54"/>
      <c r="AP63" s="54"/>
      <c r="AQ63" s="43">
        <f t="shared" si="19"/>
        <v>0</v>
      </c>
      <c r="AR63" s="41">
        <f t="shared" si="20"/>
        <v>25550.043750000001</v>
      </c>
      <c r="AS63" s="41">
        <f t="shared" si="24"/>
        <v>25550.043750000001</v>
      </c>
      <c r="AT63" s="41">
        <f t="shared" si="21"/>
        <v>2555.0043750000004</v>
      </c>
      <c r="AU63" s="43">
        <f t="shared" si="22"/>
        <v>28105.048125000001</v>
      </c>
      <c r="AV63" s="107">
        <v>22484.038499999999</v>
      </c>
      <c r="AW63" s="107">
        <f t="shared" si="23"/>
        <v>5621.0096250000024</v>
      </c>
    </row>
    <row r="64" spans="1:49" ht="49.5" x14ac:dyDescent="0.25">
      <c r="A64" s="41">
        <v>47</v>
      </c>
      <c r="B64" s="52" t="s">
        <v>223</v>
      </c>
      <c r="C64" s="52" t="s">
        <v>140</v>
      </c>
      <c r="D64" s="52" t="s">
        <v>224</v>
      </c>
      <c r="E64" s="46" t="s">
        <v>62</v>
      </c>
      <c r="F64" s="46" t="s">
        <v>467</v>
      </c>
      <c r="G64" s="46" t="s">
        <v>225</v>
      </c>
      <c r="H64" s="46" t="s">
        <v>526</v>
      </c>
      <c r="I64" s="46" t="s">
        <v>225</v>
      </c>
      <c r="J64" s="46">
        <v>5.41</v>
      </c>
      <c r="K64" s="46">
        <v>4.75</v>
      </c>
      <c r="L64" s="43">
        <v>17697</v>
      </c>
      <c r="M64" s="43">
        <f t="shared" si="17"/>
        <v>95740.77</v>
      </c>
      <c r="N64" s="43">
        <f t="shared" si="6"/>
        <v>84060.75</v>
      </c>
      <c r="O64" s="53">
        <v>18</v>
      </c>
      <c r="P64" s="53">
        <v>0</v>
      </c>
      <c r="Q64" s="43"/>
      <c r="R64" s="53">
        <f t="shared" si="7"/>
        <v>18</v>
      </c>
      <c r="S64" s="54">
        <f t="shared" si="8"/>
        <v>1</v>
      </c>
      <c r="T64" s="54">
        <f t="shared" si="25"/>
        <v>0</v>
      </c>
      <c r="U64" s="54">
        <f t="shared" si="25"/>
        <v>0</v>
      </c>
      <c r="V64" s="54">
        <f t="shared" si="10"/>
        <v>1</v>
      </c>
      <c r="W64" s="43">
        <f t="shared" si="11"/>
        <v>95740.770000000019</v>
      </c>
      <c r="X64" s="43">
        <f t="shared" si="12"/>
        <v>0</v>
      </c>
      <c r="Y64" s="43">
        <f t="shared" si="13"/>
        <v>0</v>
      </c>
      <c r="Z64" s="43">
        <f t="shared" si="14"/>
        <v>95740.770000000019</v>
      </c>
      <c r="AA64" s="48">
        <v>1.25</v>
      </c>
      <c r="AB64" s="43"/>
      <c r="AC64" s="43"/>
      <c r="AD64" s="43"/>
      <c r="AE64" s="54"/>
      <c r="AF64" s="53"/>
      <c r="AG64" s="43"/>
      <c r="AH64" s="54"/>
      <c r="AI64" s="43"/>
      <c r="AJ64" s="43"/>
      <c r="AK64" s="48">
        <f t="shared" si="15"/>
        <v>1</v>
      </c>
      <c r="AL64" s="43">
        <v>40</v>
      </c>
      <c r="AM64" s="41">
        <f t="shared" si="18"/>
        <v>7078.8</v>
      </c>
      <c r="AN64" s="54"/>
      <c r="AO64" s="54"/>
      <c r="AP64" s="54"/>
      <c r="AQ64" s="43">
        <f t="shared" si="19"/>
        <v>7078.8</v>
      </c>
      <c r="AR64" s="41">
        <f t="shared" si="20"/>
        <v>119675.96250000002</v>
      </c>
      <c r="AS64" s="41">
        <f t="shared" si="24"/>
        <v>126754.76250000003</v>
      </c>
      <c r="AT64" s="41">
        <f t="shared" si="21"/>
        <v>11967.596250000002</v>
      </c>
      <c r="AU64" s="43">
        <f t="shared" si="22"/>
        <v>138722.35875000001</v>
      </c>
      <c r="AV64" s="107">
        <v>112393.64700000003</v>
      </c>
      <c r="AW64" s="107">
        <f t="shared" si="23"/>
        <v>26328.711749999988</v>
      </c>
    </row>
    <row r="65" spans="1:49" ht="33" x14ac:dyDescent="0.25">
      <c r="A65" s="41">
        <f t="shared" si="16"/>
        <v>48</v>
      </c>
      <c r="B65" s="52" t="s">
        <v>226</v>
      </c>
      <c r="C65" s="52" t="s">
        <v>227</v>
      </c>
      <c r="D65" s="52" t="s">
        <v>228</v>
      </c>
      <c r="E65" s="46" t="s">
        <v>62</v>
      </c>
      <c r="F65" s="46" t="s">
        <v>468</v>
      </c>
      <c r="G65" s="46"/>
      <c r="H65" s="46" t="s">
        <v>69</v>
      </c>
      <c r="I65" s="46" t="s">
        <v>68</v>
      </c>
      <c r="J65" s="46">
        <v>5.41</v>
      </c>
      <c r="K65" s="46"/>
      <c r="L65" s="43">
        <v>17697</v>
      </c>
      <c r="M65" s="43">
        <f t="shared" si="17"/>
        <v>95740.77</v>
      </c>
      <c r="N65" s="43">
        <f t="shared" si="6"/>
        <v>0</v>
      </c>
      <c r="O65" s="53">
        <v>12.5</v>
      </c>
      <c r="P65" s="53"/>
      <c r="Q65" s="43"/>
      <c r="R65" s="53">
        <f t="shared" si="7"/>
        <v>12.5</v>
      </c>
      <c r="S65" s="54">
        <f t="shared" si="8"/>
        <v>0.69444444444444442</v>
      </c>
      <c r="T65" s="54"/>
      <c r="U65" s="54"/>
      <c r="V65" s="54">
        <f t="shared" si="10"/>
        <v>0.69444444444444442</v>
      </c>
      <c r="W65" s="43">
        <f t="shared" si="11"/>
        <v>66486.645833333343</v>
      </c>
      <c r="X65" s="43"/>
      <c r="Y65" s="43"/>
      <c r="Z65" s="43">
        <f t="shared" si="14"/>
        <v>66486.645833333343</v>
      </c>
      <c r="AA65" s="48">
        <v>1.25</v>
      </c>
      <c r="AB65" s="43"/>
      <c r="AC65" s="43"/>
      <c r="AD65" s="43"/>
      <c r="AE65" s="54"/>
      <c r="AF65" s="53"/>
      <c r="AG65" s="43"/>
      <c r="AH65" s="54"/>
      <c r="AI65" s="43"/>
      <c r="AJ65" s="43"/>
      <c r="AK65" s="48">
        <f t="shared" si="15"/>
        <v>0.69444444444444442</v>
      </c>
      <c r="AL65" s="43">
        <v>40</v>
      </c>
      <c r="AM65" s="41">
        <f t="shared" si="18"/>
        <v>4915.833333333333</v>
      </c>
      <c r="AN65" s="54"/>
      <c r="AO65" s="54"/>
      <c r="AP65" s="54"/>
      <c r="AQ65" s="43">
        <f t="shared" si="19"/>
        <v>4915.833333333333</v>
      </c>
      <c r="AR65" s="41">
        <f t="shared" si="20"/>
        <v>83108.307291666686</v>
      </c>
      <c r="AS65" s="41">
        <f t="shared" si="24"/>
        <v>88024.140625000015</v>
      </c>
      <c r="AT65" s="41"/>
      <c r="AU65" s="43">
        <f t="shared" si="22"/>
        <v>88024.140625000015</v>
      </c>
      <c r="AV65" s="107">
        <v>71402.479166666672</v>
      </c>
      <c r="AW65" s="107">
        <f t="shared" si="23"/>
        <v>16621.661458333343</v>
      </c>
    </row>
    <row r="66" spans="1:49" ht="33" x14ac:dyDescent="0.25">
      <c r="A66" s="41">
        <v>49</v>
      </c>
      <c r="B66" s="52" t="s">
        <v>229</v>
      </c>
      <c r="C66" s="52" t="s">
        <v>90</v>
      </c>
      <c r="D66" s="52" t="s">
        <v>230</v>
      </c>
      <c r="E66" s="46" t="s">
        <v>62</v>
      </c>
      <c r="F66" s="46" t="s">
        <v>469</v>
      </c>
      <c r="G66" s="46" t="s">
        <v>181</v>
      </c>
      <c r="H66" s="46" t="s">
        <v>551</v>
      </c>
      <c r="I66" s="46" t="s">
        <v>181</v>
      </c>
      <c r="J66" s="46"/>
      <c r="K66" s="46">
        <v>4.62</v>
      </c>
      <c r="L66" s="43">
        <v>17697</v>
      </c>
      <c r="M66" s="43">
        <f t="shared" si="17"/>
        <v>0</v>
      </c>
      <c r="N66" s="43">
        <f t="shared" si="6"/>
        <v>81760.14</v>
      </c>
      <c r="O66" s="53"/>
      <c r="P66" s="53"/>
      <c r="Q66" s="43">
        <v>6</v>
      </c>
      <c r="R66" s="53">
        <f t="shared" si="7"/>
        <v>6</v>
      </c>
      <c r="S66" s="54">
        <f t="shared" si="8"/>
        <v>0</v>
      </c>
      <c r="T66" s="54">
        <f t="shared" si="25"/>
        <v>0</v>
      </c>
      <c r="U66" s="54">
        <f t="shared" si="25"/>
        <v>0.25</v>
      </c>
      <c r="V66" s="54">
        <f t="shared" si="10"/>
        <v>0.25</v>
      </c>
      <c r="W66" s="43">
        <f t="shared" si="11"/>
        <v>0</v>
      </c>
      <c r="X66" s="43">
        <f t="shared" ref="X66:X88" si="26">N66/24*P66</f>
        <v>0</v>
      </c>
      <c r="Y66" s="43">
        <f t="shared" ref="Y66:Y88" si="27">N66/24*Q66</f>
        <v>20440.035</v>
      </c>
      <c r="Z66" s="43">
        <f t="shared" si="14"/>
        <v>20440.035</v>
      </c>
      <c r="AA66" s="48">
        <v>1.25</v>
      </c>
      <c r="AB66" s="43"/>
      <c r="AC66" s="43"/>
      <c r="AD66" s="43"/>
      <c r="AE66" s="54"/>
      <c r="AF66" s="53"/>
      <c r="AG66" s="43"/>
      <c r="AH66" s="54"/>
      <c r="AI66" s="43"/>
      <c r="AJ66" s="43"/>
      <c r="AK66" s="48">
        <f t="shared" si="15"/>
        <v>0</v>
      </c>
      <c r="AL66" s="43">
        <v>40</v>
      </c>
      <c r="AM66" s="41">
        <f t="shared" si="18"/>
        <v>0</v>
      </c>
      <c r="AN66" s="54"/>
      <c r="AO66" s="54"/>
      <c r="AP66" s="54"/>
      <c r="AQ66" s="43">
        <f t="shared" si="19"/>
        <v>0</v>
      </c>
      <c r="AR66" s="41">
        <f t="shared" si="20"/>
        <v>25550.043750000001</v>
      </c>
      <c r="AS66" s="41">
        <f t="shared" si="24"/>
        <v>25550.043750000001</v>
      </c>
      <c r="AT66" s="41">
        <f t="shared" si="21"/>
        <v>2555.0043750000004</v>
      </c>
      <c r="AU66" s="43">
        <f t="shared" si="22"/>
        <v>28105.048125000001</v>
      </c>
      <c r="AV66" s="107">
        <v>22484.038499999999</v>
      </c>
      <c r="AW66" s="107">
        <f t="shared" si="23"/>
        <v>5621.0096250000024</v>
      </c>
    </row>
    <row r="67" spans="1:49" ht="49.5" x14ac:dyDescent="0.25">
      <c r="A67" s="41">
        <f t="shared" si="16"/>
        <v>50</v>
      </c>
      <c r="B67" s="52" t="s">
        <v>231</v>
      </c>
      <c r="C67" s="52" t="s">
        <v>232</v>
      </c>
      <c r="D67" s="52" t="s">
        <v>233</v>
      </c>
      <c r="E67" s="46" t="s">
        <v>62</v>
      </c>
      <c r="F67" s="46" t="s">
        <v>545</v>
      </c>
      <c r="G67" s="46" t="s">
        <v>527</v>
      </c>
      <c r="H67" s="46" t="s">
        <v>568</v>
      </c>
      <c r="I67" s="46" t="s">
        <v>234</v>
      </c>
      <c r="J67" s="46">
        <v>4.79</v>
      </c>
      <c r="K67" s="46">
        <v>4.49</v>
      </c>
      <c r="L67" s="43">
        <v>17697</v>
      </c>
      <c r="M67" s="43">
        <f t="shared" si="17"/>
        <v>84768.63</v>
      </c>
      <c r="N67" s="43">
        <f t="shared" si="6"/>
        <v>79459.53</v>
      </c>
      <c r="O67" s="53">
        <v>21</v>
      </c>
      <c r="P67" s="53"/>
      <c r="Q67" s="43">
        <v>6</v>
      </c>
      <c r="R67" s="53">
        <f t="shared" si="7"/>
        <v>27</v>
      </c>
      <c r="S67" s="54">
        <f t="shared" si="8"/>
        <v>1.1666666666666667</v>
      </c>
      <c r="T67" s="54">
        <f t="shared" si="25"/>
        <v>0</v>
      </c>
      <c r="U67" s="54">
        <f t="shared" si="25"/>
        <v>0.25</v>
      </c>
      <c r="V67" s="54">
        <f t="shared" si="10"/>
        <v>1.4166666666666667</v>
      </c>
      <c r="W67" s="43">
        <f t="shared" si="11"/>
        <v>98896.735000000015</v>
      </c>
      <c r="X67" s="43">
        <f t="shared" si="26"/>
        <v>0</v>
      </c>
      <c r="Y67" s="43">
        <f t="shared" si="27"/>
        <v>19864.8825</v>
      </c>
      <c r="Z67" s="43">
        <f t="shared" si="14"/>
        <v>118761.61750000002</v>
      </c>
      <c r="AA67" s="48">
        <v>1.25</v>
      </c>
      <c r="AB67" s="43"/>
      <c r="AC67" s="43"/>
      <c r="AD67" s="43"/>
      <c r="AE67" s="54"/>
      <c r="AF67" s="53"/>
      <c r="AG67" s="43"/>
      <c r="AH67" s="54"/>
      <c r="AI67" s="43"/>
      <c r="AJ67" s="43"/>
      <c r="AK67" s="48">
        <f t="shared" si="15"/>
        <v>1.1666666666666667</v>
      </c>
      <c r="AL67" s="43">
        <v>40</v>
      </c>
      <c r="AM67" s="41">
        <f t="shared" si="18"/>
        <v>8258.6</v>
      </c>
      <c r="AN67" s="54"/>
      <c r="AO67" s="54"/>
      <c r="AP67" s="54"/>
      <c r="AQ67" s="43">
        <f t="shared" si="19"/>
        <v>8258.6</v>
      </c>
      <c r="AR67" s="41">
        <f t="shared" si="20"/>
        <v>148452.02187500003</v>
      </c>
      <c r="AS67" s="41">
        <f t="shared" si="24"/>
        <v>156710.62187500004</v>
      </c>
      <c r="AT67" s="41">
        <f t="shared" si="21"/>
        <v>14845.202187500005</v>
      </c>
      <c r="AU67" s="43">
        <f t="shared" si="22"/>
        <v>171555.82406250003</v>
      </c>
      <c r="AV67" s="107">
        <v>138896.37925000003</v>
      </c>
      <c r="AW67" s="107">
        <f t="shared" si="23"/>
        <v>32659.444812500005</v>
      </c>
    </row>
    <row r="68" spans="1:49" ht="33" x14ac:dyDescent="0.25">
      <c r="A68" s="41">
        <v>51</v>
      </c>
      <c r="B68" s="44" t="s">
        <v>235</v>
      </c>
      <c r="C68" s="44" t="s">
        <v>116</v>
      </c>
      <c r="D68" s="44" t="s">
        <v>236</v>
      </c>
      <c r="E68" s="46" t="s">
        <v>127</v>
      </c>
      <c r="F68" s="46" t="s">
        <v>490</v>
      </c>
      <c r="G68" s="46" t="s">
        <v>181</v>
      </c>
      <c r="H68" s="46" t="s">
        <v>551</v>
      </c>
      <c r="I68" s="46" t="s">
        <v>181</v>
      </c>
      <c r="J68" s="46"/>
      <c r="K68" s="46">
        <v>4.4000000000000004</v>
      </c>
      <c r="L68" s="43">
        <v>17697</v>
      </c>
      <c r="M68" s="43">
        <f t="shared" si="17"/>
        <v>0</v>
      </c>
      <c r="N68" s="43">
        <f t="shared" si="6"/>
        <v>77866.8</v>
      </c>
      <c r="O68" s="53"/>
      <c r="P68" s="53"/>
      <c r="Q68" s="43">
        <v>6</v>
      </c>
      <c r="R68" s="53">
        <f t="shared" si="7"/>
        <v>6</v>
      </c>
      <c r="S68" s="54">
        <f t="shared" si="8"/>
        <v>0</v>
      </c>
      <c r="T68" s="54">
        <f t="shared" si="25"/>
        <v>0</v>
      </c>
      <c r="U68" s="54">
        <f t="shared" si="25"/>
        <v>0.25</v>
      </c>
      <c r="V68" s="54">
        <f t="shared" si="10"/>
        <v>0.25</v>
      </c>
      <c r="W68" s="43">
        <f t="shared" si="11"/>
        <v>0</v>
      </c>
      <c r="X68" s="43">
        <f t="shared" si="26"/>
        <v>0</v>
      </c>
      <c r="Y68" s="43">
        <f t="shared" si="27"/>
        <v>19466.7</v>
      </c>
      <c r="Z68" s="43">
        <f t="shared" si="14"/>
        <v>19466.7</v>
      </c>
      <c r="AA68" s="48">
        <v>1.25</v>
      </c>
      <c r="AB68" s="43"/>
      <c r="AC68" s="43"/>
      <c r="AD68" s="43"/>
      <c r="AE68" s="54"/>
      <c r="AF68" s="53"/>
      <c r="AG68" s="43"/>
      <c r="AH68" s="54"/>
      <c r="AI68" s="43"/>
      <c r="AJ68" s="43"/>
      <c r="AK68" s="48">
        <f t="shared" si="15"/>
        <v>0</v>
      </c>
      <c r="AL68" s="43">
        <v>40</v>
      </c>
      <c r="AM68" s="41">
        <f t="shared" si="18"/>
        <v>0</v>
      </c>
      <c r="AN68" s="54"/>
      <c r="AO68" s="54"/>
      <c r="AP68" s="54"/>
      <c r="AQ68" s="43">
        <f t="shared" si="19"/>
        <v>0</v>
      </c>
      <c r="AR68" s="41">
        <f t="shared" si="20"/>
        <v>24333.375</v>
      </c>
      <c r="AS68" s="41">
        <f t="shared" si="24"/>
        <v>24333.375</v>
      </c>
      <c r="AT68" s="41">
        <f t="shared" si="21"/>
        <v>2433.3375000000001</v>
      </c>
      <c r="AU68" s="43">
        <f t="shared" si="22"/>
        <v>26766.712500000001</v>
      </c>
      <c r="AV68" s="107">
        <v>21413.370000000003</v>
      </c>
      <c r="AW68" s="107">
        <f t="shared" si="23"/>
        <v>5353.3424999999988</v>
      </c>
    </row>
    <row r="69" spans="1:49" ht="33" x14ac:dyDescent="0.25">
      <c r="A69" s="41">
        <v>52</v>
      </c>
      <c r="B69" s="44" t="s">
        <v>556</v>
      </c>
      <c r="C69" s="44" t="s">
        <v>116</v>
      </c>
      <c r="D69" s="44" t="s">
        <v>557</v>
      </c>
      <c r="E69" s="46" t="s">
        <v>62</v>
      </c>
      <c r="F69" s="46" t="s">
        <v>489</v>
      </c>
      <c r="G69" s="46" t="s">
        <v>181</v>
      </c>
      <c r="H69" s="46" t="s">
        <v>551</v>
      </c>
      <c r="I69" s="46" t="s">
        <v>558</v>
      </c>
      <c r="J69" s="46"/>
      <c r="K69" s="46">
        <v>4.55</v>
      </c>
      <c r="L69" s="43">
        <v>17697</v>
      </c>
      <c r="M69" s="43">
        <f t="shared" si="17"/>
        <v>0</v>
      </c>
      <c r="N69" s="43">
        <f t="shared" si="6"/>
        <v>80521.349999999991</v>
      </c>
      <c r="O69" s="53"/>
      <c r="P69" s="53">
        <v>6</v>
      </c>
      <c r="Q69" s="43"/>
      <c r="R69" s="53">
        <f t="shared" si="7"/>
        <v>6</v>
      </c>
      <c r="S69" s="54">
        <f t="shared" si="8"/>
        <v>0</v>
      </c>
      <c r="T69" s="54">
        <f t="shared" si="25"/>
        <v>0.25</v>
      </c>
      <c r="U69" s="54">
        <f t="shared" si="25"/>
        <v>0</v>
      </c>
      <c r="V69" s="54">
        <f t="shared" si="10"/>
        <v>0.25</v>
      </c>
      <c r="W69" s="43">
        <f t="shared" si="11"/>
        <v>0</v>
      </c>
      <c r="X69" s="43">
        <f t="shared" si="26"/>
        <v>20130.337499999998</v>
      </c>
      <c r="Y69" s="43">
        <f t="shared" si="27"/>
        <v>0</v>
      </c>
      <c r="Z69" s="43">
        <f t="shared" si="14"/>
        <v>20130.337499999998</v>
      </c>
      <c r="AA69" s="48">
        <v>1.25</v>
      </c>
      <c r="AB69" s="43"/>
      <c r="AC69" s="43"/>
      <c r="AD69" s="43"/>
      <c r="AE69" s="54"/>
      <c r="AF69" s="53"/>
      <c r="AG69" s="43"/>
      <c r="AH69" s="54"/>
      <c r="AI69" s="43"/>
      <c r="AJ69" s="43"/>
      <c r="AK69" s="48">
        <f t="shared" si="15"/>
        <v>0.25</v>
      </c>
      <c r="AL69" s="43">
        <v>40</v>
      </c>
      <c r="AM69" s="41">
        <f t="shared" si="18"/>
        <v>1769.7</v>
      </c>
      <c r="AN69" s="54"/>
      <c r="AO69" s="54"/>
      <c r="AP69" s="54"/>
      <c r="AQ69" s="43">
        <f t="shared" si="19"/>
        <v>1769.7</v>
      </c>
      <c r="AR69" s="41">
        <f t="shared" si="20"/>
        <v>25162.921874999996</v>
      </c>
      <c r="AS69" s="41">
        <f t="shared" si="24"/>
        <v>26932.621874999997</v>
      </c>
      <c r="AT69" s="41">
        <f t="shared" si="21"/>
        <v>2516.2921874999997</v>
      </c>
      <c r="AU69" s="43">
        <f t="shared" si="22"/>
        <v>29448.914062499996</v>
      </c>
      <c r="AV69" s="107">
        <v>23913.071249999997</v>
      </c>
      <c r="AW69" s="107">
        <f t="shared" si="23"/>
        <v>5535.8428124999991</v>
      </c>
    </row>
    <row r="70" spans="1:49" ht="49.5" x14ac:dyDescent="0.25">
      <c r="A70" s="41">
        <v>53</v>
      </c>
      <c r="B70" s="52" t="s">
        <v>238</v>
      </c>
      <c r="C70" s="52" t="s">
        <v>239</v>
      </c>
      <c r="D70" s="52" t="s">
        <v>240</v>
      </c>
      <c r="E70" s="46" t="s">
        <v>62</v>
      </c>
      <c r="F70" s="46" t="s">
        <v>470</v>
      </c>
      <c r="G70" s="46" t="s">
        <v>241</v>
      </c>
      <c r="H70" s="46" t="s">
        <v>569</v>
      </c>
      <c r="I70" s="46" t="s">
        <v>241</v>
      </c>
      <c r="J70" s="46">
        <v>4.8600000000000003</v>
      </c>
      <c r="K70" s="46">
        <v>4.2300000000000004</v>
      </c>
      <c r="L70" s="43">
        <v>17697</v>
      </c>
      <c r="M70" s="43">
        <f t="shared" si="17"/>
        <v>86007.420000000013</v>
      </c>
      <c r="N70" s="43">
        <f t="shared" si="6"/>
        <v>74858.310000000012</v>
      </c>
      <c r="O70" s="53">
        <v>15.5</v>
      </c>
      <c r="P70" s="53">
        <v>9</v>
      </c>
      <c r="Q70" s="43">
        <v>12</v>
      </c>
      <c r="R70" s="53">
        <f t="shared" si="7"/>
        <v>36.5</v>
      </c>
      <c r="S70" s="54">
        <f t="shared" si="8"/>
        <v>0.86111111111111116</v>
      </c>
      <c r="T70" s="54">
        <f t="shared" si="25"/>
        <v>0.375</v>
      </c>
      <c r="U70" s="54">
        <f t="shared" si="25"/>
        <v>0.5</v>
      </c>
      <c r="V70" s="54">
        <f t="shared" si="10"/>
        <v>1.7361111111111112</v>
      </c>
      <c r="W70" s="43">
        <f t="shared" si="11"/>
        <v>74061.945000000007</v>
      </c>
      <c r="X70" s="43">
        <f t="shared" si="26"/>
        <v>28071.866250000006</v>
      </c>
      <c r="Y70" s="43">
        <f t="shared" si="27"/>
        <v>37429.155000000006</v>
      </c>
      <c r="Z70" s="43">
        <f t="shared" si="14"/>
        <v>139562.96625000003</v>
      </c>
      <c r="AA70" s="48">
        <v>1.25</v>
      </c>
      <c r="AB70" s="43"/>
      <c r="AC70" s="43"/>
      <c r="AD70" s="43"/>
      <c r="AE70" s="54"/>
      <c r="AF70" s="53"/>
      <c r="AG70" s="43"/>
      <c r="AH70" s="54"/>
      <c r="AI70" s="43"/>
      <c r="AJ70" s="43"/>
      <c r="AK70" s="48">
        <f t="shared" si="15"/>
        <v>1.2361111111111112</v>
      </c>
      <c r="AL70" s="43">
        <v>40</v>
      </c>
      <c r="AM70" s="41">
        <f t="shared" si="18"/>
        <v>8750.1833333333343</v>
      </c>
      <c r="AN70" s="54"/>
      <c r="AO70" s="54"/>
      <c r="AP70" s="54"/>
      <c r="AQ70" s="43">
        <f t="shared" si="19"/>
        <v>8750.1833333333343</v>
      </c>
      <c r="AR70" s="41">
        <f t="shared" si="20"/>
        <v>174453.70781250004</v>
      </c>
      <c r="AS70" s="41">
        <f t="shared" si="24"/>
        <v>183203.89114583336</v>
      </c>
      <c r="AT70" s="41">
        <f t="shared" si="21"/>
        <v>17445.370781250003</v>
      </c>
      <c r="AU70" s="43">
        <f t="shared" si="22"/>
        <v>200649.26192708337</v>
      </c>
      <c r="AV70" s="107">
        <v>162269.44620833336</v>
      </c>
      <c r="AW70" s="107">
        <f t="shared" si="23"/>
        <v>38379.815718750004</v>
      </c>
    </row>
    <row r="71" spans="1:49" ht="33" x14ac:dyDescent="0.25">
      <c r="A71" s="41">
        <v>54</v>
      </c>
      <c r="B71" s="52" t="s">
        <v>242</v>
      </c>
      <c r="C71" s="52" t="s">
        <v>243</v>
      </c>
      <c r="D71" s="44" t="s">
        <v>244</v>
      </c>
      <c r="E71" s="46" t="s">
        <v>62</v>
      </c>
      <c r="F71" s="46" t="s">
        <v>471</v>
      </c>
      <c r="G71" s="46"/>
      <c r="H71" s="46" t="s">
        <v>92</v>
      </c>
      <c r="I71" s="46" t="s">
        <v>110</v>
      </c>
      <c r="J71" s="46">
        <v>4.66</v>
      </c>
      <c r="K71" s="46"/>
      <c r="L71" s="43">
        <v>17697</v>
      </c>
      <c r="M71" s="43">
        <f t="shared" si="17"/>
        <v>82468.02</v>
      </c>
      <c r="N71" s="43">
        <f t="shared" si="6"/>
        <v>0</v>
      </c>
      <c r="O71" s="53">
        <v>11</v>
      </c>
      <c r="P71" s="53">
        <v>0</v>
      </c>
      <c r="Q71" s="43">
        <v>0</v>
      </c>
      <c r="R71" s="53">
        <f t="shared" si="7"/>
        <v>11</v>
      </c>
      <c r="S71" s="54">
        <f t="shared" si="8"/>
        <v>0.61111111111111116</v>
      </c>
      <c r="T71" s="54">
        <f t="shared" si="25"/>
        <v>0</v>
      </c>
      <c r="U71" s="54">
        <f t="shared" si="25"/>
        <v>0</v>
      </c>
      <c r="V71" s="54">
        <f t="shared" si="10"/>
        <v>0.61111111111111116</v>
      </c>
      <c r="W71" s="43">
        <f t="shared" si="11"/>
        <v>50397.123333333337</v>
      </c>
      <c r="X71" s="43">
        <f t="shared" si="26"/>
        <v>0</v>
      </c>
      <c r="Y71" s="43">
        <f t="shared" si="27"/>
        <v>0</v>
      </c>
      <c r="Z71" s="43">
        <f t="shared" si="14"/>
        <v>50397.123333333337</v>
      </c>
      <c r="AA71" s="48">
        <v>1.25</v>
      </c>
      <c r="AB71" s="43"/>
      <c r="AC71" s="43"/>
      <c r="AD71" s="43"/>
      <c r="AE71" s="54"/>
      <c r="AF71" s="53"/>
      <c r="AG71" s="43"/>
      <c r="AH71" s="54">
        <v>1</v>
      </c>
      <c r="AI71" s="43">
        <v>15</v>
      </c>
      <c r="AJ71" s="41">
        <f>17697*AI71%</f>
        <v>2654.5499999999997</v>
      </c>
      <c r="AK71" s="48">
        <f t="shared" si="15"/>
        <v>0.61111111111111116</v>
      </c>
      <c r="AL71" s="43">
        <v>40</v>
      </c>
      <c r="AM71" s="41">
        <f t="shared" si="18"/>
        <v>4325.9333333333334</v>
      </c>
      <c r="AN71" s="54"/>
      <c r="AO71" s="54"/>
      <c r="AP71" s="54"/>
      <c r="AQ71" s="43">
        <f t="shared" si="19"/>
        <v>6980.4833333333336</v>
      </c>
      <c r="AR71" s="41">
        <f t="shared" si="20"/>
        <v>62996.404166666674</v>
      </c>
      <c r="AS71" s="41">
        <f t="shared" si="24"/>
        <v>69976.887500000012</v>
      </c>
      <c r="AT71" s="41">
        <f t="shared" si="21"/>
        <v>6299.640416666668</v>
      </c>
      <c r="AU71" s="43">
        <f t="shared" si="22"/>
        <v>76276.527916666673</v>
      </c>
      <c r="AV71" s="107">
        <v>62417</v>
      </c>
      <c r="AW71" s="107">
        <f t="shared" si="23"/>
        <v>13859.527916666673</v>
      </c>
    </row>
    <row r="72" spans="1:49" ht="33" x14ac:dyDescent="0.25">
      <c r="A72" s="41">
        <v>55</v>
      </c>
      <c r="B72" s="52" t="s">
        <v>245</v>
      </c>
      <c r="C72" s="52" t="s">
        <v>246</v>
      </c>
      <c r="D72" s="52" t="s">
        <v>247</v>
      </c>
      <c r="E72" s="46" t="s">
        <v>62</v>
      </c>
      <c r="F72" s="46" t="s">
        <v>472</v>
      </c>
      <c r="G72" s="46" t="s">
        <v>248</v>
      </c>
      <c r="H72" s="46" t="s">
        <v>69</v>
      </c>
      <c r="I72" s="46" t="s">
        <v>248</v>
      </c>
      <c r="J72" s="46">
        <v>5.41</v>
      </c>
      <c r="K72" s="46">
        <v>4.1900000000000004</v>
      </c>
      <c r="L72" s="43">
        <v>17697</v>
      </c>
      <c r="M72" s="43">
        <f t="shared" si="17"/>
        <v>95740.77</v>
      </c>
      <c r="N72" s="43">
        <f t="shared" si="6"/>
        <v>74150.430000000008</v>
      </c>
      <c r="O72" s="53">
        <v>11</v>
      </c>
      <c r="P72" s="53"/>
      <c r="Q72" s="43">
        <v>12</v>
      </c>
      <c r="R72" s="53">
        <f t="shared" si="7"/>
        <v>23</v>
      </c>
      <c r="S72" s="54">
        <f t="shared" si="8"/>
        <v>0.61111111111111116</v>
      </c>
      <c r="T72" s="54">
        <f t="shared" si="25"/>
        <v>0</v>
      </c>
      <c r="U72" s="54">
        <f t="shared" si="25"/>
        <v>0.5</v>
      </c>
      <c r="V72" s="54">
        <f t="shared" si="10"/>
        <v>1.1111111111111112</v>
      </c>
      <c r="W72" s="43">
        <f t="shared" si="11"/>
        <v>58508.248333333337</v>
      </c>
      <c r="X72" s="43">
        <f t="shared" si="26"/>
        <v>0</v>
      </c>
      <c r="Y72" s="43">
        <f t="shared" si="27"/>
        <v>37075.215000000004</v>
      </c>
      <c r="Z72" s="43">
        <f t="shared" si="14"/>
        <v>95583.463333333348</v>
      </c>
      <c r="AA72" s="48">
        <v>1.25</v>
      </c>
      <c r="AB72" s="43"/>
      <c r="AC72" s="43"/>
      <c r="AD72" s="43"/>
      <c r="AE72" s="54"/>
      <c r="AF72" s="53"/>
      <c r="AG72" s="43"/>
      <c r="AH72" s="54"/>
      <c r="AI72" s="43"/>
      <c r="AJ72" s="43"/>
      <c r="AK72" s="48">
        <f t="shared" si="15"/>
        <v>0.61111111111111116</v>
      </c>
      <c r="AL72" s="43">
        <v>40</v>
      </c>
      <c r="AM72" s="41">
        <f t="shared" si="18"/>
        <v>4325.9333333333334</v>
      </c>
      <c r="AN72" s="54"/>
      <c r="AO72" s="54"/>
      <c r="AP72" s="54"/>
      <c r="AQ72" s="43">
        <f t="shared" si="19"/>
        <v>4325.9333333333334</v>
      </c>
      <c r="AR72" s="41">
        <f t="shared" si="20"/>
        <v>119479.32916666669</v>
      </c>
      <c r="AS72" s="41">
        <f t="shared" si="24"/>
        <v>123805.26250000003</v>
      </c>
      <c r="AT72" s="41">
        <f t="shared" si="21"/>
        <v>11947.93291666667</v>
      </c>
      <c r="AU72" s="43">
        <f t="shared" si="22"/>
        <v>135753.19541666668</v>
      </c>
      <c r="AV72" s="107">
        <v>109467.74300000002</v>
      </c>
      <c r="AW72" s="107">
        <f t="shared" si="23"/>
        <v>26285.452416666667</v>
      </c>
    </row>
    <row r="73" spans="1:49" ht="49.5" x14ac:dyDescent="0.25">
      <c r="A73" s="41">
        <v>56</v>
      </c>
      <c r="B73" s="58" t="s">
        <v>249</v>
      </c>
      <c r="C73" s="58" t="s">
        <v>250</v>
      </c>
      <c r="D73" s="52" t="s">
        <v>251</v>
      </c>
      <c r="E73" s="46" t="s">
        <v>62</v>
      </c>
      <c r="F73" s="46" t="s">
        <v>473</v>
      </c>
      <c r="G73" s="59" t="s">
        <v>157</v>
      </c>
      <c r="H73" s="59" t="s">
        <v>69</v>
      </c>
      <c r="I73" s="59" t="s">
        <v>157</v>
      </c>
      <c r="J73" s="59">
        <v>5.41</v>
      </c>
      <c r="K73" s="59"/>
      <c r="L73" s="43">
        <v>17697</v>
      </c>
      <c r="M73" s="43">
        <f t="shared" si="17"/>
        <v>95740.77</v>
      </c>
      <c r="N73" s="43">
        <f t="shared" si="6"/>
        <v>0</v>
      </c>
      <c r="O73" s="60">
        <v>17</v>
      </c>
      <c r="P73" s="60"/>
      <c r="Q73" s="61"/>
      <c r="R73" s="53">
        <f t="shared" si="7"/>
        <v>17</v>
      </c>
      <c r="S73" s="54">
        <f t="shared" si="8"/>
        <v>0.94444444444444442</v>
      </c>
      <c r="T73" s="54">
        <f t="shared" si="25"/>
        <v>0</v>
      </c>
      <c r="U73" s="54">
        <f t="shared" si="25"/>
        <v>0</v>
      </c>
      <c r="V73" s="54">
        <f t="shared" si="10"/>
        <v>0.94444444444444442</v>
      </c>
      <c r="W73" s="43">
        <f t="shared" si="11"/>
        <v>90421.838333333348</v>
      </c>
      <c r="X73" s="43">
        <f t="shared" si="26"/>
        <v>0</v>
      </c>
      <c r="Y73" s="43">
        <f t="shared" si="27"/>
        <v>0</v>
      </c>
      <c r="Z73" s="43">
        <f t="shared" si="14"/>
        <v>90421.838333333348</v>
      </c>
      <c r="AA73" s="48">
        <v>1.25</v>
      </c>
      <c r="AB73" s="61"/>
      <c r="AC73" s="61"/>
      <c r="AD73" s="61"/>
      <c r="AE73" s="62"/>
      <c r="AF73" s="60"/>
      <c r="AG73" s="61"/>
      <c r="AH73" s="62"/>
      <c r="AI73" s="61"/>
      <c r="AJ73" s="61"/>
      <c r="AK73" s="48">
        <f t="shared" si="15"/>
        <v>0.94444444444444442</v>
      </c>
      <c r="AL73" s="43">
        <v>40</v>
      </c>
      <c r="AM73" s="41">
        <f t="shared" si="18"/>
        <v>6685.5333333333338</v>
      </c>
      <c r="AN73" s="62"/>
      <c r="AO73" s="62"/>
      <c r="AP73" s="62"/>
      <c r="AQ73" s="43">
        <f t="shared" si="19"/>
        <v>6685.5333333333338</v>
      </c>
      <c r="AR73" s="41">
        <f t="shared" si="20"/>
        <v>113027.29791666669</v>
      </c>
      <c r="AS73" s="41">
        <f t="shared" si="24"/>
        <v>119712.83125000003</v>
      </c>
      <c r="AT73" s="41">
        <f t="shared" si="21"/>
        <v>11302.72979166667</v>
      </c>
      <c r="AU73" s="43">
        <f t="shared" si="22"/>
        <v>131015.5610416667</v>
      </c>
      <c r="AV73" s="107">
        <v>106149.55550000002</v>
      </c>
      <c r="AW73" s="107">
        <f t="shared" si="23"/>
        <v>24866.005541666687</v>
      </c>
    </row>
    <row r="74" spans="1:49" ht="49.5" x14ac:dyDescent="0.25">
      <c r="A74" s="41">
        <f t="shared" si="16"/>
        <v>57</v>
      </c>
      <c r="B74" s="52" t="s">
        <v>252</v>
      </c>
      <c r="C74" s="52" t="s">
        <v>253</v>
      </c>
      <c r="D74" s="52" t="s">
        <v>254</v>
      </c>
      <c r="E74" s="46" t="s">
        <v>62</v>
      </c>
      <c r="F74" s="46" t="s">
        <v>474</v>
      </c>
      <c r="G74" s="46" t="s">
        <v>76</v>
      </c>
      <c r="H74" s="46" t="s">
        <v>77</v>
      </c>
      <c r="I74" s="46" t="s">
        <v>76</v>
      </c>
      <c r="J74" s="46">
        <v>4.74</v>
      </c>
      <c r="K74" s="46"/>
      <c r="L74" s="43">
        <v>17697</v>
      </c>
      <c r="M74" s="43">
        <f t="shared" si="17"/>
        <v>83883.78</v>
      </c>
      <c r="N74" s="43">
        <f t="shared" si="6"/>
        <v>0</v>
      </c>
      <c r="O74" s="53">
        <v>33</v>
      </c>
      <c r="P74" s="53"/>
      <c r="Q74" s="43"/>
      <c r="R74" s="53">
        <f t="shared" si="7"/>
        <v>33</v>
      </c>
      <c r="S74" s="54">
        <f t="shared" si="8"/>
        <v>1.8333333333333333</v>
      </c>
      <c r="T74" s="54">
        <f t="shared" si="25"/>
        <v>0</v>
      </c>
      <c r="U74" s="54">
        <f t="shared" si="25"/>
        <v>0</v>
      </c>
      <c r="V74" s="54">
        <f t="shared" si="10"/>
        <v>1.8333333333333333</v>
      </c>
      <c r="W74" s="43">
        <f t="shared" si="11"/>
        <v>153786.93</v>
      </c>
      <c r="X74" s="43">
        <f t="shared" si="26"/>
        <v>0</v>
      </c>
      <c r="Y74" s="43">
        <f t="shared" si="27"/>
        <v>0</v>
      </c>
      <c r="Z74" s="43">
        <f t="shared" si="14"/>
        <v>153786.93</v>
      </c>
      <c r="AA74" s="48">
        <v>1.25</v>
      </c>
      <c r="AB74" s="43"/>
      <c r="AC74" s="43"/>
      <c r="AD74" s="43"/>
      <c r="AE74" s="54"/>
      <c r="AF74" s="53"/>
      <c r="AG74" s="43"/>
      <c r="AH74" s="54">
        <v>1</v>
      </c>
      <c r="AI74" s="43">
        <v>15</v>
      </c>
      <c r="AJ74" s="43">
        <f>17697*AI74%*AH74</f>
        <v>2654.5499999999997</v>
      </c>
      <c r="AK74" s="48">
        <f t="shared" si="15"/>
        <v>1.8333333333333333</v>
      </c>
      <c r="AL74" s="43">
        <v>40</v>
      </c>
      <c r="AM74" s="41">
        <f t="shared" si="18"/>
        <v>12977.8</v>
      </c>
      <c r="AN74" s="54"/>
      <c r="AO74" s="54"/>
      <c r="AP74" s="54"/>
      <c r="AQ74" s="43">
        <f t="shared" si="19"/>
        <v>15632.349999999999</v>
      </c>
      <c r="AR74" s="41">
        <f t="shared" si="20"/>
        <v>192233.66249999998</v>
      </c>
      <c r="AS74" s="41">
        <f t="shared" si="24"/>
        <v>207866.01249999998</v>
      </c>
      <c r="AT74" s="41">
        <f t="shared" si="21"/>
        <v>19223.366249999999</v>
      </c>
      <c r="AU74" s="43">
        <f t="shared" si="22"/>
        <v>227089.37874999997</v>
      </c>
      <c r="AV74" s="107">
        <v>184797.973</v>
      </c>
      <c r="AW74" s="107">
        <f t="shared" si="23"/>
        <v>42291.405749999976</v>
      </c>
    </row>
    <row r="75" spans="1:49" ht="49.5" x14ac:dyDescent="0.25">
      <c r="A75" s="41">
        <v>57</v>
      </c>
      <c r="B75" s="52" t="s">
        <v>255</v>
      </c>
      <c r="C75" s="52" t="s">
        <v>256</v>
      </c>
      <c r="D75" s="58" t="s">
        <v>257</v>
      </c>
      <c r="E75" s="46" t="s">
        <v>62</v>
      </c>
      <c r="F75" s="46" t="s">
        <v>472</v>
      </c>
      <c r="G75" s="46" t="s">
        <v>258</v>
      </c>
      <c r="H75" s="46" t="s">
        <v>69</v>
      </c>
      <c r="I75" s="46" t="s">
        <v>258</v>
      </c>
      <c r="J75" s="46">
        <v>5.41</v>
      </c>
      <c r="K75" s="46"/>
      <c r="L75" s="43">
        <v>17697</v>
      </c>
      <c r="M75" s="43">
        <f t="shared" si="17"/>
        <v>95740.77</v>
      </c>
      <c r="N75" s="43">
        <f t="shared" si="6"/>
        <v>0</v>
      </c>
      <c r="O75" s="53">
        <v>20</v>
      </c>
      <c r="P75" s="53"/>
      <c r="Q75" s="43"/>
      <c r="R75" s="53">
        <f t="shared" si="7"/>
        <v>20</v>
      </c>
      <c r="S75" s="54">
        <f t="shared" si="8"/>
        <v>1.1111111111111112</v>
      </c>
      <c r="T75" s="54">
        <f t="shared" si="25"/>
        <v>0</v>
      </c>
      <c r="U75" s="54">
        <f t="shared" si="25"/>
        <v>0</v>
      </c>
      <c r="V75" s="54">
        <f t="shared" si="10"/>
        <v>1.1111111111111112</v>
      </c>
      <c r="W75" s="43">
        <f t="shared" si="11"/>
        <v>106378.63333333335</v>
      </c>
      <c r="X75" s="43">
        <f t="shared" si="26"/>
        <v>0</v>
      </c>
      <c r="Y75" s="43">
        <f t="shared" si="27"/>
        <v>0</v>
      </c>
      <c r="Z75" s="43">
        <f t="shared" si="14"/>
        <v>106378.63333333335</v>
      </c>
      <c r="AA75" s="48">
        <v>1.25</v>
      </c>
      <c r="AB75" s="43"/>
      <c r="AC75" s="43"/>
      <c r="AD75" s="43"/>
      <c r="AE75" s="54"/>
      <c r="AF75" s="53"/>
      <c r="AG75" s="43"/>
      <c r="AH75" s="54"/>
      <c r="AI75" s="43"/>
      <c r="AJ75" s="43"/>
      <c r="AK75" s="48">
        <f t="shared" si="15"/>
        <v>1.1111111111111112</v>
      </c>
      <c r="AL75" s="43">
        <v>40</v>
      </c>
      <c r="AM75" s="41">
        <f t="shared" si="18"/>
        <v>7865.3333333333339</v>
      </c>
      <c r="AN75" s="54"/>
      <c r="AO75" s="54"/>
      <c r="AP75" s="54"/>
      <c r="AQ75" s="43">
        <f t="shared" si="19"/>
        <v>7865.3333333333339</v>
      </c>
      <c r="AR75" s="41">
        <f t="shared" si="20"/>
        <v>132973.29166666669</v>
      </c>
      <c r="AS75" s="41">
        <f t="shared" si="24"/>
        <v>140838.62500000003</v>
      </c>
      <c r="AT75" s="41">
        <f t="shared" si="21"/>
        <v>13297.32916666667</v>
      </c>
      <c r="AU75" s="43">
        <f t="shared" si="22"/>
        <v>154135.95416666669</v>
      </c>
      <c r="AV75" s="107">
        <v>124881.83000000002</v>
      </c>
      <c r="AW75" s="107">
        <f t="shared" si="23"/>
        <v>29254.124166666676</v>
      </c>
    </row>
    <row r="76" spans="1:49" ht="33" x14ac:dyDescent="0.25">
      <c r="A76" s="41">
        <f t="shared" si="16"/>
        <v>58</v>
      </c>
      <c r="B76" s="52" t="s">
        <v>259</v>
      </c>
      <c r="C76" s="52" t="s">
        <v>155</v>
      </c>
      <c r="D76" s="52" t="s">
        <v>260</v>
      </c>
      <c r="E76" s="46" t="s">
        <v>62</v>
      </c>
      <c r="F76" s="46" t="s">
        <v>475</v>
      </c>
      <c r="G76" s="46" t="s">
        <v>68</v>
      </c>
      <c r="H76" s="46" t="s">
        <v>69</v>
      </c>
      <c r="I76" s="46" t="s">
        <v>68</v>
      </c>
      <c r="J76" s="46">
        <v>5.41</v>
      </c>
      <c r="K76" s="46"/>
      <c r="L76" s="43">
        <v>17697</v>
      </c>
      <c r="M76" s="43">
        <f t="shared" si="17"/>
        <v>95740.77</v>
      </c>
      <c r="N76" s="43">
        <f t="shared" si="6"/>
        <v>0</v>
      </c>
      <c r="O76" s="53">
        <v>19</v>
      </c>
      <c r="P76" s="53"/>
      <c r="Q76" s="43"/>
      <c r="R76" s="53">
        <f t="shared" si="7"/>
        <v>19</v>
      </c>
      <c r="S76" s="54">
        <f t="shared" si="8"/>
        <v>1.0555555555555556</v>
      </c>
      <c r="T76" s="54">
        <f t="shared" si="25"/>
        <v>0</v>
      </c>
      <c r="U76" s="54">
        <f t="shared" si="25"/>
        <v>0</v>
      </c>
      <c r="V76" s="54">
        <f t="shared" si="10"/>
        <v>1.0555555555555556</v>
      </c>
      <c r="W76" s="43">
        <f t="shared" si="11"/>
        <v>101059.70166666668</v>
      </c>
      <c r="X76" s="43">
        <f t="shared" si="26"/>
        <v>0</v>
      </c>
      <c r="Y76" s="43">
        <f t="shared" si="27"/>
        <v>0</v>
      </c>
      <c r="Z76" s="43">
        <f t="shared" si="14"/>
        <v>101059.70166666668</v>
      </c>
      <c r="AA76" s="48">
        <v>1.25</v>
      </c>
      <c r="AB76" s="43"/>
      <c r="AC76" s="43"/>
      <c r="AD76" s="43"/>
      <c r="AE76" s="54"/>
      <c r="AF76" s="53"/>
      <c r="AG76" s="43"/>
      <c r="AH76" s="54"/>
      <c r="AI76" s="43"/>
      <c r="AJ76" s="43"/>
      <c r="AK76" s="48">
        <f t="shared" si="15"/>
        <v>1.0555555555555556</v>
      </c>
      <c r="AL76" s="43">
        <v>40</v>
      </c>
      <c r="AM76" s="41">
        <f t="shared" si="18"/>
        <v>7472.0666666666666</v>
      </c>
      <c r="AN76" s="54"/>
      <c r="AO76" s="54"/>
      <c r="AP76" s="54"/>
      <c r="AQ76" s="43">
        <f t="shared" si="19"/>
        <v>7472.0666666666666</v>
      </c>
      <c r="AR76" s="41">
        <f t="shared" si="20"/>
        <v>126324.62708333334</v>
      </c>
      <c r="AS76" s="41">
        <f t="shared" si="24"/>
        <v>133796.69375000001</v>
      </c>
      <c r="AT76" s="41">
        <f t="shared" si="21"/>
        <v>12632.462708333334</v>
      </c>
      <c r="AU76" s="43">
        <f t="shared" si="22"/>
        <v>146429.15645833334</v>
      </c>
      <c r="AV76" s="107">
        <v>118637.73850000001</v>
      </c>
      <c r="AW76" s="107">
        <f t="shared" si="23"/>
        <v>27791.417958333332</v>
      </c>
    </row>
    <row r="77" spans="1:49" ht="33" x14ac:dyDescent="0.25">
      <c r="A77" s="41">
        <v>59</v>
      </c>
      <c r="B77" s="52" t="s">
        <v>261</v>
      </c>
      <c r="C77" s="52" t="s">
        <v>262</v>
      </c>
      <c r="D77" s="52" t="s">
        <v>263</v>
      </c>
      <c r="E77" s="46" t="s">
        <v>62</v>
      </c>
      <c r="F77" s="46" t="s">
        <v>476</v>
      </c>
      <c r="G77" s="46" t="s">
        <v>68</v>
      </c>
      <c r="H77" s="46" t="s">
        <v>69</v>
      </c>
      <c r="I77" s="46" t="s">
        <v>68</v>
      </c>
      <c r="J77" s="46">
        <v>5.32</v>
      </c>
      <c r="K77" s="46"/>
      <c r="L77" s="43">
        <v>17697</v>
      </c>
      <c r="M77" s="43">
        <f t="shared" si="17"/>
        <v>94148.040000000008</v>
      </c>
      <c r="N77" s="43">
        <f t="shared" si="6"/>
        <v>0</v>
      </c>
      <c r="O77" s="53">
        <v>6</v>
      </c>
      <c r="P77" s="53"/>
      <c r="Q77" s="43"/>
      <c r="R77" s="53">
        <f t="shared" si="7"/>
        <v>6</v>
      </c>
      <c r="S77" s="54">
        <f t="shared" si="8"/>
        <v>0.33333333333333331</v>
      </c>
      <c r="T77" s="54">
        <f t="shared" si="25"/>
        <v>0</v>
      </c>
      <c r="U77" s="54">
        <f t="shared" si="25"/>
        <v>0</v>
      </c>
      <c r="V77" s="54">
        <f t="shared" si="10"/>
        <v>0.33333333333333331</v>
      </c>
      <c r="W77" s="43">
        <f t="shared" si="11"/>
        <v>31382.68</v>
      </c>
      <c r="X77" s="43">
        <f t="shared" si="26"/>
        <v>0</v>
      </c>
      <c r="Y77" s="43">
        <f t="shared" si="27"/>
        <v>0</v>
      </c>
      <c r="Z77" s="43">
        <f t="shared" si="14"/>
        <v>31382.68</v>
      </c>
      <c r="AA77" s="48">
        <v>1.25</v>
      </c>
      <c r="AB77" s="43"/>
      <c r="AC77" s="43"/>
      <c r="AD77" s="43"/>
      <c r="AE77" s="54"/>
      <c r="AF77" s="53"/>
      <c r="AG77" s="43"/>
      <c r="AH77" s="54"/>
      <c r="AI77" s="43"/>
      <c r="AJ77" s="43"/>
      <c r="AK77" s="48">
        <f t="shared" si="15"/>
        <v>0.33333333333333331</v>
      </c>
      <c r="AL77" s="43">
        <v>40</v>
      </c>
      <c r="AM77" s="41">
        <f t="shared" si="18"/>
        <v>2359.6</v>
      </c>
      <c r="AN77" s="54"/>
      <c r="AO77" s="54"/>
      <c r="AP77" s="54"/>
      <c r="AQ77" s="43">
        <f t="shared" si="19"/>
        <v>2359.6</v>
      </c>
      <c r="AR77" s="41">
        <f t="shared" si="20"/>
        <v>39228.35</v>
      </c>
      <c r="AS77" s="41">
        <f t="shared" si="24"/>
        <v>41587.949999999997</v>
      </c>
      <c r="AT77" s="41">
        <f t="shared" si="21"/>
        <v>3922.835</v>
      </c>
      <c r="AU77" s="43">
        <f t="shared" si="22"/>
        <v>45510.784999999996</v>
      </c>
      <c r="AV77" s="107">
        <v>36880.547999999995</v>
      </c>
      <c r="AW77" s="107">
        <f t="shared" si="23"/>
        <v>8630.237000000001</v>
      </c>
    </row>
    <row r="78" spans="1:49" ht="33" x14ac:dyDescent="0.25">
      <c r="A78" s="41">
        <f t="shared" si="16"/>
        <v>60</v>
      </c>
      <c r="B78" s="52" t="s">
        <v>265</v>
      </c>
      <c r="C78" s="52" t="s">
        <v>266</v>
      </c>
      <c r="D78" s="52" t="s">
        <v>267</v>
      </c>
      <c r="E78" s="46" t="s">
        <v>62</v>
      </c>
      <c r="F78" s="46" t="s">
        <v>477</v>
      </c>
      <c r="G78" s="46" t="s">
        <v>110</v>
      </c>
      <c r="H78" s="46" t="s">
        <v>92</v>
      </c>
      <c r="I78" s="46" t="s">
        <v>110</v>
      </c>
      <c r="J78" s="46">
        <v>4.49</v>
      </c>
      <c r="K78" s="46"/>
      <c r="L78" s="43">
        <v>17697</v>
      </c>
      <c r="M78" s="43">
        <f t="shared" si="17"/>
        <v>79459.53</v>
      </c>
      <c r="N78" s="43">
        <f t="shared" si="6"/>
        <v>0</v>
      </c>
      <c r="O78" s="53">
        <v>9</v>
      </c>
      <c r="P78" s="53"/>
      <c r="Q78" s="43"/>
      <c r="R78" s="53">
        <f t="shared" si="7"/>
        <v>9</v>
      </c>
      <c r="S78" s="54">
        <f t="shared" si="8"/>
        <v>0.5</v>
      </c>
      <c r="T78" s="54">
        <f t="shared" si="25"/>
        <v>0</v>
      </c>
      <c r="U78" s="54">
        <f t="shared" si="25"/>
        <v>0</v>
      </c>
      <c r="V78" s="54">
        <f t="shared" si="10"/>
        <v>0.5</v>
      </c>
      <c r="W78" s="43">
        <f t="shared" si="11"/>
        <v>39729.764999999999</v>
      </c>
      <c r="X78" s="43">
        <f t="shared" si="26"/>
        <v>0</v>
      </c>
      <c r="Y78" s="43">
        <f t="shared" si="27"/>
        <v>0</v>
      </c>
      <c r="Z78" s="43">
        <f t="shared" si="14"/>
        <v>39729.764999999999</v>
      </c>
      <c r="AA78" s="48">
        <v>1.25</v>
      </c>
      <c r="AB78" s="43"/>
      <c r="AC78" s="43"/>
      <c r="AD78" s="43"/>
      <c r="AE78" s="54"/>
      <c r="AF78" s="53"/>
      <c r="AG78" s="43"/>
      <c r="AH78" s="54"/>
      <c r="AI78" s="43"/>
      <c r="AJ78" s="43"/>
      <c r="AK78" s="48">
        <f t="shared" si="15"/>
        <v>0.5</v>
      </c>
      <c r="AL78" s="43">
        <v>40</v>
      </c>
      <c r="AM78" s="41">
        <f t="shared" si="18"/>
        <v>3539.4</v>
      </c>
      <c r="AN78" s="54"/>
      <c r="AO78" s="54"/>
      <c r="AP78" s="54"/>
      <c r="AQ78" s="43">
        <f t="shared" si="19"/>
        <v>3539.4</v>
      </c>
      <c r="AR78" s="41">
        <f t="shared" si="20"/>
        <v>49662.206250000003</v>
      </c>
      <c r="AS78" s="41">
        <f t="shared" si="24"/>
        <v>53201.606250000004</v>
      </c>
      <c r="AT78" s="41">
        <f t="shared" si="21"/>
        <v>4966.2206250000008</v>
      </c>
      <c r="AU78" s="43">
        <f t="shared" si="22"/>
        <v>58167.826875000006</v>
      </c>
      <c r="AV78" s="107">
        <v>47242.141499999998</v>
      </c>
      <c r="AW78" s="107">
        <f t="shared" si="23"/>
        <v>10925.685375000008</v>
      </c>
    </row>
    <row r="79" spans="1:49" ht="66" x14ac:dyDescent="0.25">
      <c r="A79" s="41">
        <v>61</v>
      </c>
      <c r="B79" s="52" t="s">
        <v>268</v>
      </c>
      <c r="C79" s="52" t="s">
        <v>269</v>
      </c>
      <c r="D79" s="52" t="s">
        <v>270</v>
      </c>
      <c r="E79" s="46" t="s">
        <v>62</v>
      </c>
      <c r="F79" s="46" t="s">
        <v>461</v>
      </c>
      <c r="G79" s="46" t="s">
        <v>271</v>
      </c>
      <c r="H79" s="46" t="s">
        <v>568</v>
      </c>
      <c r="I79" s="46" t="s">
        <v>271</v>
      </c>
      <c r="J79" s="46">
        <v>5.03</v>
      </c>
      <c r="K79" s="46">
        <v>4.62</v>
      </c>
      <c r="L79" s="43">
        <v>17697</v>
      </c>
      <c r="M79" s="43">
        <f t="shared" si="17"/>
        <v>89015.91</v>
      </c>
      <c r="N79" s="43">
        <f t="shared" si="6"/>
        <v>81760.14</v>
      </c>
      <c r="O79" s="53">
        <v>4</v>
      </c>
      <c r="P79" s="53">
        <v>4</v>
      </c>
      <c r="Q79" s="43"/>
      <c r="R79" s="53">
        <f t="shared" si="7"/>
        <v>8</v>
      </c>
      <c r="S79" s="54">
        <f t="shared" si="8"/>
        <v>0.22222222222222221</v>
      </c>
      <c r="T79" s="54">
        <f t="shared" si="25"/>
        <v>0.16666666666666666</v>
      </c>
      <c r="U79" s="54">
        <f t="shared" si="25"/>
        <v>0</v>
      </c>
      <c r="V79" s="54">
        <f t="shared" si="10"/>
        <v>0.38888888888888884</v>
      </c>
      <c r="W79" s="43">
        <f t="shared" si="11"/>
        <v>19781.313333333335</v>
      </c>
      <c r="X79" s="43">
        <f t="shared" si="26"/>
        <v>13626.69</v>
      </c>
      <c r="Y79" s="43">
        <f t="shared" si="27"/>
        <v>0</v>
      </c>
      <c r="Z79" s="43">
        <f t="shared" si="14"/>
        <v>33408.003333333334</v>
      </c>
      <c r="AA79" s="48">
        <v>1.25</v>
      </c>
      <c r="AB79" s="43"/>
      <c r="AC79" s="43"/>
      <c r="AD79" s="43"/>
      <c r="AE79" s="54"/>
      <c r="AF79" s="53"/>
      <c r="AG79" s="43"/>
      <c r="AH79" s="54"/>
      <c r="AI79" s="43"/>
      <c r="AJ79" s="43"/>
      <c r="AK79" s="48">
        <f t="shared" si="15"/>
        <v>0.38888888888888884</v>
      </c>
      <c r="AL79" s="43">
        <v>40</v>
      </c>
      <c r="AM79" s="41">
        <f t="shared" si="18"/>
        <v>2752.8666666666663</v>
      </c>
      <c r="AN79" s="54"/>
      <c r="AO79" s="54"/>
      <c r="AP79" s="54"/>
      <c r="AQ79" s="43">
        <f t="shared" si="19"/>
        <v>2752.8666666666663</v>
      </c>
      <c r="AR79" s="41">
        <f t="shared" si="20"/>
        <v>41760.004166666666</v>
      </c>
      <c r="AS79" s="41">
        <f t="shared" si="24"/>
        <v>44512.870833333334</v>
      </c>
      <c r="AT79" s="41">
        <f t="shared" si="21"/>
        <v>4176.0004166666668</v>
      </c>
      <c r="AU79" s="43">
        <f t="shared" si="22"/>
        <v>48688.871250000004</v>
      </c>
      <c r="AV79" s="107">
        <v>39501.670333333335</v>
      </c>
      <c r="AW79" s="107">
        <f t="shared" si="23"/>
        <v>9187.2009166666685</v>
      </c>
    </row>
    <row r="80" spans="1:49" ht="66" x14ac:dyDescent="0.25">
      <c r="A80" s="41">
        <v>62</v>
      </c>
      <c r="B80" s="52" t="s">
        <v>272</v>
      </c>
      <c r="C80" s="52" t="s">
        <v>273</v>
      </c>
      <c r="D80" s="52" t="s">
        <v>274</v>
      </c>
      <c r="E80" s="46" t="s">
        <v>62</v>
      </c>
      <c r="F80" s="46" t="s">
        <v>478</v>
      </c>
      <c r="G80" s="46" t="s">
        <v>275</v>
      </c>
      <c r="H80" s="46" t="s">
        <v>64</v>
      </c>
      <c r="I80" s="46" t="s">
        <v>275</v>
      </c>
      <c r="J80" s="46">
        <v>5.2</v>
      </c>
      <c r="K80" s="46">
        <v>4.75</v>
      </c>
      <c r="L80" s="43">
        <v>17697</v>
      </c>
      <c r="M80" s="43">
        <f t="shared" si="17"/>
        <v>92024.400000000009</v>
      </c>
      <c r="N80" s="43">
        <f t="shared" si="6"/>
        <v>84060.75</v>
      </c>
      <c r="O80" s="53">
        <v>2</v>
      </c>
      <c r="P80" s="53"/>
      <c r="Q80" s="63"/>
      <c r="R80" s="53">
        <f t="shared" si="7"/>
        <v>2</v>
      </c>
      <c r="S80" s="54">
        <f t="shared" si="8"/>
        <v>0.1111111111111111</v>
      </c>
      <c r="T80" s="54">
        <f t="shared" si="25"/>
        <v>0</v>
      </c>
      <c r="U80" s="54">
        <f t="shared" si="25"/>
        <v>0</v>
      </c>
      <c r="V80" s="54">
        <f t="shared" si="10"/>
        <v>0.1111111111111111</v>
      </c>
      <c r="W80" s="43">
        <f t="shared" ref="W80:W132" si="28">M80/18*O80</f>
        <v>10224.933333333334</v>
      </c>
      <c r="X80" s="43">
        <f t="shared" si="26"/>
        <v>0</v>
      </c>
      <c r="Y80" s="43">
        <f t="shared" si="27"/>
        <v>0</v>
      </c>
      <c r="Z80" s="43">
        <f t="shared" si="14"/>
        <v>10224.933333333334</v>
      </c>
      <c r="AA80" s="48">
        <v>1.25</v>
      </c>
      <c r="AB80" s="63"/>
      <c r="AC80" s="63"/>
      <c r="AD80" s="63"/>
      <c r="AE80" s="64"/>
      <c r="AF80" s="65"/>
      <c r="AG80" s="63"/>
      <c r="AH80" s="64"/>
      <c r="AI80" s="63"/>
      <c r="AJ80" s="63"/>
      <c r="AK80" s="48">
        <f t="shared" ref="AK80:AK132" si="29">S80+T80</f>
        <v>0.1111111111111111</v>
      </c>
      <c r="AL80" s="43">
        <v>40</v>
      </c>
      <c r="AM80" s="41">
        <f t="shared" si="18"/>
        <v>786.5333333333333</v>
      </c>
      <c r="AN80" s="64"/>
      <c r="AO80" s="64"/>
      <c r="AP80" s="64"/>
      <c r="AQ80" s="43">
        <f t="shared" si="19"/>
        <v>786.5333333333333</v>
      </c>
      <c r="AR80" s="41">
        <f t="shared" si="20"/>
        <v>12781.166666666668</v>
      </c>
      <c r="AS80" s="41">
        <f t="shared" si="24"/>
        <v>13567.7</v>
      </c>
      <c r="AT80" s="41">
        <f t="shared" si="21"/>
        <v>1278.1166666666668</v>
      </c>
      <c r="AU80" s="43">
        <f t="shared" si="22"/>
        <v>14845.816666666668</v>
      </c>
      <c r="AV80" s="107">
        <v>12033.960000000001</v>
      </c>
      <c r="AW80" s="107">
        <f t="shared" si="23"/>
        <v>2811.8566666666666</v>
      </c>
    </row>
    <row r="81" spans="1:49" ht="33" x14ac:dyDescent="0.25">
      <c r="A81" s="41">
        <v>63</v>
      </c>
      <c r="B81" s="52" t="s">
        <v>276</v>
      </c>
      <c r="C81" s="52" t="s">
        <v>277</v>
      </c>
      <c r="D81" s="52" t="s">
        <v>278</v>
      </c>
      <c r="E81" s="46" t="s">
        <v>62</v>
      </c>
      <c r="F81" s="46" t="s">
        <v>479</v>
      </c>
      <c r="G81" s="46" t="s">
        <v>68</v>
      </c>
      <c r="H81" s="46" t="s">
        <v>69</v>
      </c>
      <c r="I81" s="46" t="s">
        <v>68</v>
      </c>
      <c r="J81" s="46">
        <v>5.41</v>
      </c>
      <c r="K81" s="46"/>
      <c r="L81" s="43">
        <v>17698</v>
      </c>
      <c r="M81" s="43">
        <f t="shared" si="17"/>
        <v>95746.180000000008</v>
      </c>
      <c r="N81" s="43">
        <f t="shared" si="6"/>
        <v>0</v>
      </c>
      <c r="O81" s="53">
        <v>9</v>
      </c>
      <c r="P81" s="53"/>
      <c r="Q81" s="63"/>
      <c r="R81" s="53">
        <f t="shared" si="7"/>
        <v>9</v>
      </c>
      <c r="S81" s="54">
        <f t="shared" si="8"/>
        <v>0.5</v>
      </c>
      <c r="T81" s="54">
        <f t="shared" si="25"/>
        <v>0</v>
      </c>
      <c r="U81" s="54">
        <f t="shared" si="25"/>
        <v>0</v>
      </c>
      <c r="V81" s="54">
        <f t="shared" si="10"/>
        <v>0.5</v>
      </c>
      <c r="W81" s="43">
        <f t="shared" si="28"/>
        <v>47873.090000000004</v>
      </c>
      <c r="X81" s="43">
        <f t="shared" si="26"/>
        <v>0</v>
      </c>
      <c r="Y81" s="43">
        <f t="shared" si="27"/>
        <v>0</v>
      </c>
      <c r="Z81" s="43">
        <f t="shared" si="14"/>
        <v>47873.090000000004</v>
      </c>
      <c r="AA81" s="48">
        <v>1.25</v>
      </c>
      <c r="AB81" s="43">
        <v>4</v>
      </c>
      <c r="AC81" s="43">
        <v>25</v>
      </c>
      <c r="AD81" s="43">
        <f>17697*AC81%/18*AB81</f>
        <v>983.16666666666663</v>
      </c>
      <c r="AE81" s="54">
        <v>4</v>
      </c>
      <c r="AF81" s="53">
        <v>12.5</v>
      </c>
      <c r="AG81" s="43">
        <f>17697*AF81%/18*AE81</f>
        <v>491.58333333333331</v>
      </c>
      <c r="AH81" s="64"/>
      <c r="AI81" s="63"/>
      <c r="AJ81" s="63"/>
      <c r="AK81" s="48">
        <f t="shared" si="29"/>
        <v>0.5</v>
      </c>
      <c r="AL81" s="43">
        <v>40</v>
      </c>
      <c r="AM81" s="41">
        <f t="shared" si="18"/>
        <v>3539.4</v>
      </c>
      <c r="AN81" s="64"/>
      <c r="AO81" s="64"/>
      <c r="AP81" s="64"/>
      <c r="AQ81" s="43">
        <f t="shared" si="19"/>
        <v>5014.1500000000005</v>
      </c>
      <c r="AR81" s="41">
        <f t="shared" ref="AR81:AR132" si="30">Z81*AA81</f>
        <v>59841.362500000003</v>
      </c>
      <c r="AS81" s="41">
        <f t="shared" si="24"/>
        <v>64855.512500000004</v>
      </c>
      <c r="AT81" s="41"/>
      <c r="AU81" s="43">
        <f t="shared" si="22"/>
        <v>64855.512500000004</v>
      </c>
      <c r="AV81" s="107">
        <v>52887.240000000005</v>
      </c>
      <c r="AW81" s="107">
        <f t="shared" ref="AW81:AW131" si="31">AU81-AV81</f>
        <v>11968.272499999999</v>
      </c>
    </row>
    <row r="82" spans="1:49" ht="33" x14ac:dyDescent="0.25">
      <c r="A82" s="41">
        <f t="shared" ref="A82" si="32">A81+1</f>
        <v>64</v>
      </c>
      <c r="B82" s="52" t="s">
        <v>279</v>
      </c>
      <c r="C82" s="52" t="s">
        <v>116</v>
      </c>
      <c r="D82" s="52" t="s">
        <v>280</v>
      </c>
      <c r="E82" s="46" t="s">
        <v>62</v>
      </c>
      <c r="F82" s="46" t="s">
        <v>480</v>
      </c>
      <c r="G82" s="46" t="s">
        <v>68</v>
      </c>
      <c r="H82" s="46" t="s">
        <v>551</v>
      </c>
      <c r="I82" s="46" t="s">
        <v>68</v>
      </c>
      <c r="J82" s="46"/>
      <c r="K82" s="46">
        <v>4.62</v>
      </c>
      <c r="L82" s="43">
        <v>17697</v>
      </c>
      <c r="M82" s="43">
        <f t="shared" si="17"/>
        <v>0</v>
      </c>
      <c r="N82" s="43">
        <f t="shared" si="6"/>
        <v>81760.14</v>
      </c>
      <c r="O82" s="53"/>
      <c r="P82" s="53"/>
      <c r="Q82" s="43">
        <v>12</v>
      </c>
      <c r="R82" s="53">
        <f t="shared" si="7"/>
        <v>12</v>
      </c>
      <c r="S82" s="54">
        <f t="shared" si="8"/>
        <v>0</v>
      </c>
      <c r="T82" s="54">
        <f t="shared" si="25"/>
        <v>0</v>
      </c>
      <c r="U82" s="54">
        <f t="shared" si="25"/>
        <v>0.5</v>
      </c>
      <c r="V82" s="54">
        <f t="shared" si="10"/>
        <v>0.5</v>
      </c>
      <c r="W82" s="43">
        <f t="shared" si="28"/>
        <v>0</v>
      </c>
      <c r="X82" s="43">
        <f t="shared" si="26"/>
        <v>0</v>
      </c>
      <c r="Y82" s="43">
        <f t="shared" si="27"/>
        <v>40880.07</v>
      </c>
      <c r="Z82" s="43">
        <f t="shared" si="14"/>
        <v>40880.07</v>
      </c>
      <c r="AA82" s="48">
        <v>1.25</v>
      </c>
      <c r="AB82" s="43"/>
      <c r="AC82" s="43"/>
      <c r="AD82" s="43"/>
      <c r="AE82" s="54"/>
      <c r="AF82" s="53"/>
      <c r="AG82" s="43"/>
      <c r="AH82" s="54"/>
      <c r="AI82" s="43"/>
      <c r="AJ82" s="43"/>
      <c r="AK82" s="48">
        <f t="shared" si="29"/>
        <v>0</v>
      </c>
      <c r="AL82" s="43">
        <v>40</v>
      </c>
      <c r="AM82" s="41">
        <f t="shared" si="18"/>
        <v>0</v>
      </c>
      <c r="AN82" s="54"/>
      <c r="AO82" s="54"/>
      <c r="AP82" s="54"/>
      <c r="AQ82" s="43">
        <f t="shared" si="19"/>
        <v>0</v>
      </c>
      <c r="AR82" s="41">
        <f t="shared" si="30"/>
        <v>51100.087500000001</v>
      </c>
      <c r="AS82" s="41">
        <f t="shared" ref="AS82:AS132" si="33">AQ82+AR82</f>
        <v>51100.087500000001</v>
      </c>
      <c r="AT82" s="41"/>
      <c r="AU82" s="43">
        <f t="shared" si="22"/>
        <v>51100.087500000001</v>
      </c>
      <c r="AV82" s="107">
        <v>40880.07</v>
      </c>
      <c r="AW82" s="107">
        <f t="shared" si="31"/>
        <v>10220.017500000002</v>
      </c>
    </row>
    <row r="83" spans="1:49" ht="33" x14ac:dyDescent="0.25">
      <c r="A83" s="41">
        <v>65</v>
      </c>
      <c r="B83" s="52" t="s">
        <v>281</v>
      </c>
      <c r="C83" s="52" t="s">
        <v>282</v>
      </c>
      <c r="D83" s="52" t="s">
        <v>283</v>
      </c>
      <c r="E83" s="46" t="s">
        <v>62</v>
      </c>
      <c r="F83" s="46" t="s">
        <v>264</v>
      </c>
      <c r="G83" s="46" t="s">
        <v>68</v>
      </c>
      <c r="H83" s="46" t="s">
        <v>69</v>
      </c>
      <c r="I83" s="46" t="s">
        <v>68</v>
      </c>
      <c r="J83" s="46">
        <v>5.32</v>
      </c>
      <c r="K83" s="46"/>
      <c r="L83" s="43">
        <v>17697</v>
      </c>
      <c r="M83" s="43">
        <f t="shared" si="17"/>
        <v>94148.040000000008</v>
      </c>
      <c r="N83" s="43">
        <f t="shared" ref="N83:N132" si="34">L83*K83</f>
        <v>0</v>
      </c>
      <c r="O83" s="53">
        <v>11</v>
      </c>
      <c r="P83" s="53"/>
      <c r="Q83" s="43"/>
      <c r="R83" s="53">
        <f t="shared" ref="R83:R132" si="35">O83+P83+Q83</f>
        <v>11</v>
      </c>
      <c r="S83" s="54">
        <f t="shared" ref="S83:S132" si="36">O83/18</f>
        <v>0.61111111111111116</v>
      </c>
      <c r="T83" s="54">
        <f t="shared" si="25"/>
        <v>0</v>
      </c>
      <c r="U83" s="54">
        <f t="shared" si="25"/>
        <v>0</v>
      </c>
      <c r="V83" s="54">
        <f t="shared" ref="V83:V132" si="37">S83+T83+U83</f>
        <v>0.61111111111111116</v>
      </c>
      <c r="W83" s="43">
        <f t="shared" si="28"/>
        <v>57534.91333333333</v>
      </c>
      <c r="X83" s="43">
        <f t="shared" si="26"/>
        <v>0</v>
      </c>
      <c r="Y83" s="43">
        <f t="shared" si="27"/>
        <v>0</v>
      </c>
      <c r="Z83" s="43">
        <f t="shared" ref="Z83:Z132" si="38">W83+X83+Y83</f>
        <v>57534.91333333333</v>
      </c>
      <c r="AA83" s="48">
        <v>1.25</v>
      </c>
      <c r="AB83" s="43"/>
      <c r="AC83" s="43"/>
      <c r="AD83" s="43"/>
      <c r="AE83" s="54"/>
      <c r="AF83" s="53"/>
      <c r="AG83" s="43"/>
      <c r="AH83" s="54"/>
      <c r="AI83" s="43"/>
      <c r="AJ83" s="43"/>
      <c r="AK83" s="48">
        <f t="shared" si="29"/>
        <v>0.61111111111111116</v>
      </c>
      <c r="AL83" s="43">
        <v>40</v>
      </c>
      <c r="AM83" s="41">
        <f t="shared" si="18"/>
        <v>4325.9333333333334</v>
      </c>
      <c r="AN83" s="54"/>
      <c r="AO83" s="54"/>
      <c r="AP83" s="54"/>
      <c r="AQ83" s="43">
        <f t="shared" si="19"/>
        <v>4325.9333333333334</v>
      </c>
      <c r="AR83" s="41">
        <f t="shared" si="30"/>
        <v>71918.641666666663</v>
      </c>
      <c r="AS83" s="41">
        <f t="shared" si="33"/>
        <v>76244.574999999997</v>
      </c>
      <c r="AT83" s="41">
        <f t="shared" ref="AT83:AT131" si="39">AR83*10%</f>
        <v>7191.8641666666663</v>
      </c>
      <c r="AU83" s="43">
        <f t="shared" si="22"/>
        <v>83436.439166666663</v>
      </c>
      <c r="AV83" s="107">
        <v>67614.338000000003</v>
      </c>
      <c r="AW83" s="107">
        <f t="shared" si="31"/>
        <v>15822.10116666666</v>
      </c>
    </row>
    <row r="84" spans="1:49" ht="33" x14ac:dyDescent="0.25">
      <c r="A84" s="41">
        <v>67</v>
      </c>
      <c r="B84" s="52" t="s">
        <v>284</v>
      </c>
      <c r="C84" s="52" t="s">
        <v>243</v>
      </c>
      <c r="D84" s="52" t="s">
        <v>285</v>
      </c>
      <c r="E84" s="46" t="s">
        <v>62</v>
      </c>
      <c r="F84" s="66" t="s">
        <v>482</v>
      </c>
      <c r="G84" s="66"/>
      <c r="H84" s="46" t="s">
        <v>64</v>
      </c>
      <c r="I84" s="66" t="s">
        <v>63</v>
      </c>
      <c r="J84" s="46">
        <v>4.95</v>
      </c>
      <c r="K84" s="46"/>
      <c r="L84" s="43">
        <v>17697</v>
      </c>
      <c r="M84" s="43">
        <f t="shared" ref="M84:M132" si="40">J84*L84</f>
        <v>87600.150000000009</v>
      </c>
      <c r="N84" s="43">
        <f t="shared" si="34"/>
        <v>0</v>
      </c>
      <c r="O84" s="53">
        <v>2</v>
      </c>
      <c r="P84" s="53"/>
      <c r="Q84" s="43"/>
      <c r="R84" s="53">
        <f t="shared" si="35"/>
        <v>2</v>
      </c>
      <c r="S84" s="54">
        <f t="shared" si="36"/>
        <v>0.1111111111111111</v>
      </c>
      <c r="T84" s="54">
        <f t="shared" si="25"/>
        <v>0</v>
      </c>
      <c r="U84" s="54">
        <f t="shared" si="25"/>
        <v>0</v>
      </c>
      <c r="V84" s="54">
        <f t="shared" si="37"/>
        <v>0.1111111111111111</v>
      </c>
      <c r="W84" s="43">
        <f t="shared" si="28"/>
        <v>9733.35</v>
      </c>
      <c r="X84" s="43">
        <f t="shared" si="26"/>
        <v>0</v>
      </c>
      <c r="Y84" s="43">
        <f t="shared" si="27"/>
        <v>0</v>
      </c>
      <c r="Z84" s="43">
        <f t="shared" si="38"/>
        <v>9733.35</v>
      </c>
      <c r="AA84" s="48">
        <v>1.25</v>
      </c>
      <c r="AB84" s="43"/>
      <c r="AC84" s="43"/>
      <c r="AD84" s="43"/>
      <c r="AE84" s="54"/>
      <c r="AF84" s="53"/>
      <c r="AG84" s="43"/>
      <c r="AH84" s="54"/>
      <c r="AI84" s="43"/>
      <c r="AJ84" s="43"/>
      <c r="AK84" s="48">
        <f t="shared" si="29"/>
        <v>0.1111111111111111</v>
      </c>
      <c r="AL84" s="43">
        <v>40</v>
      </c>
      <c r="AM84" s="41">
        <f t="shared" ref="AM84:AM132" si="41">17697*AL84*AK84/100</f>
        <v>786.5333333333333</v>
      </c>
      <c r="AN84" s="54"/>
      <c r="AO84" s="54"/>
      <c r="AP84" s="54"/>
      <c r="AQ84" s="43">
        <f t="shared" ref="AQ84:AQ132" si="42">AP84+AO84+AN84+AM84+AJ84+AG84+AD84</f>
        <v>786.5333333333333</v>
      </c>
      <c r="AR84" s="41">
        <f t="shared" si="30"/>
        <v>12166.6875</v>
      </c>
      <c r="AS84" s="41">
        <f t="shared" si="33"/>
        <v>12953.220833333333</v>
      </c>
      <c r="AT84" s="41">
        <f t="shared" si="39"/>
        <v>1216.66875</v>
      </c>
      <c r="AU84" s="43">
        <f t="shared" ref="AU84:AU132" si="43">AS84+AT84</f>
        <v>14169.889583333334</v>
      </c>
      <c r="AV84" s="107">
        <v>11493.218333333334</v>
      </c>
      <c r="AW84" s="107">
        <f t="shared" si="31"/>
        <v>2676.6712499999994</v>
      </c>
    </row>
    <row r="85" spans="1:49" ht="66" x14ac:dyDescent="0.25">
      <c r="A85" s="41">
        <v>68</v>
      </c>
      <c r="B85" s="52" t="s">
        <v>286</v>
      </c>
      <c r="C85" s="52" t="s">
        <v>287</v>
      </c>
      <c r="D85" s="52" t="s">
        <v>288</v>
      </c>
      <c r="E85" s="46" t="s">
        <v>62</v>
      </c>
      <c r="F85" s="67" t="s">
        <v>483</v>
      </c>
      <c r="G85" s="67" t="s">
        <v>100</v>
      </c>
      <c r="H85" s="46" t="s">
        <v>77</v>
      </c>
      <c r="I85" s="67" t="s">
        <v>100</v>
      </c>
      <c r="J85" s="46">
        <v>5.08</v>
      </c>
      <c r="K85" s="46"/>
      <c r="L85" s="43">
        <v>17697</v>
      </c>
      <c r="M85" s="43">
        <f t="shared" si="40"/>
        <v>89900.76</v>
      </c>
      <c r="N85" s="43">
        <f t="shared" si="34"/>
        <v>0</v>
      </c>
      <c r="O85" s="53">
        <v>2</v>
      </c>
      <c r="P85" s="53"/>
      <c r="Q85" s="43"/>
      <c r="R85" s="53">
        <f t="shared" si="35"/>
        <v>2</v>
      </c>
      <c r="S85" s="54">
        <f t="shared" si="36"/>
        <v>0.1111111111111111</v>
      </c>
      <c r="T85" s="54">
        <f t="shared" si="25"/>
        <v>0</v>
      </c>
      <c r="U85" s="54">
        <f t="shared" si="25"/>
        <v>0</v>
      </c>
      <c r="V85" s="54">
        <f t="shared" si="37"/>
        <v>0.1111111111111111</v>
      </c>
      <c r="W85" s="43">
        <f t="shared" si="28"/>
        <v>9988.9733333333334</v>
      </c>
      <c r="X85" s="43">
        <f t="shared" si="26"/>
        <v>0</v>
      </c>
      <c r="Y85" s="43">
        <f t="shared" si="27"/>
        <v>0</v>
      </c>
      <c r="Z85" s="43">
        <f t="shared" si="38"/>
        <v>9988.9733333333334</v>
      </c>
      <c r="AA85" s="48">
        <v>1.25</v>
      </c>
      <c r="AB85" s="43"/>
      <c r="AC85" s="43"/>
      <c r="AD85" s="43"/>
      <c r="AE85" s="43"/>
      <c r="AF85" s="53"/>
      <c r="AG85" s="43"/>
      <c r="AH85" s="54"/>
      <c r="AI85" s="43"/>
      <c r="AJ85" s="43"/>
      <c r="AK85" s="48">
        <f t="shared" si="29"/>
        <v>0.1111111111111111</v>
      </c>
      <c r="AL85" s="43">
        <v>40</v>
      </c>
      <c r="AM85" s="41">
        <f t="shared" si="41"/>
        <v>786.5333333333333</v>
      </c>
      <c r="AN85" s="54"/>
      <c r="AO85" s="54"/>
      <c r="AP85" s="54"/>
      <c r="AQ85" s="43">
        <f t="shared" si="42"/>
        <v>786.5333333333333</v>
      </c>
      <c r="AR85" s="41">
        <f t="shared" si="30"/>
        <v>12486.216666666667</v>
      </c>
      <c r="AS85" s="41">
        <f t="shared" si="33"/>
        <v>13272.75</v>
      </c>
      <c r="AT85" s="41">
        <f t="shared" si="39"/>
        <v>1248.6216666666669</v>
      </c>
      <c r="AU85" s="43">
        <f t="shared" si="43"/>
        <v>14521.371666666666</v>
      </c>
      <c r="AV85" s="107">
        <v>11774.403999999999</v>
      </c>
      <c r="AW85" s="107">
        <f t="shared" si="31"/>
        <v>2746.9676666666674</v>
      </c>
    </row>
    <row r="86" spans="1:49" ht="33" x14ac:dyDescent="0.25">
      <c r="A86" s="41">
        <f t="shared" ref="A86:A114" si="44">A85+1</f>
        <v>69</v>
      </c>
      <c r="B86" s="52" t="s">
        <v>289</v>
      </c>
      <c r="C86" s="52" t="s">
        <v>290</v>
      </c>
      <c r="D86" s="52" t="s">
        <v>291</v>
      </c>
      <c r="E86" s="46" t="s">
        <v>62</v>
      </c>
      <c r="F86" s="46" t="s">
        <v>484</v>
      </c>
      <c r="G86" s="46" t="s">
        <v>110</v>
      </c>
      <c r="H86" s="46" t="s">
        <v>92</v>
      </c>
      <c r="I86" s="46" t="s">
        <v>110</v>
      </c>
      <c r="J86" s="46">
        <v>4.2699999999999996</v>
      </c>
      <c r="K86" s="46"/>
      <c r="L86" s="43">
        <v>17697</v>
      </c>
      <c r="M86" s="43">
        <f t="shared" si="40"/>
        <v>75566.189999999988</v>
      </c>
      <c r="N86" s="43">
        <f t="shared" si="34"/>
        <v>0</v>
      </c>
      <c r="O86" s="53">
        <v>3.5</v>
      </c>
      <c r="P86" s="53"/>
      <c r="Q86" s="43"/>
      <c r="R86" s="53">
        <f t="shared" si="35"/>
        <v>3.5</v>
      </c>
      <c r="S86" s="54">
        <f t="shared" si="36"/>
        <v>0.19444444444444445</v>
      </c>
      <c r="T86" s="54">
        <f t="shared" si="25"/>
        <v>0</v>
      </c>
      <c r="U86" s="54">
        <f t="shared" si="25"/>
        <v>0</v>
      </c>
      <c r="V86" s="54">
        <f t="shared" si="37"/>
        <v>0.19444444444444445</v>
      </c>
      <c r="W86" s="43">
        <f t="shared" si="28"/>
        <v>14693.425833333331</v>
      </c>
      <c r="X86" s="43">
        <f t="shared" si="26"/>
        <v>0</v>
      </c>
      <c r="Y86" s="43">
        <f t="shared" si="27"/>
        <v>0</v>
      </c>
      <c r="Z86" s="43">
        <f t="shared" si="38"/>
        <v>14693.425833333331</v>
      </c>
      <c r="AA86" s="48">
        <v>1.25</v>
      </c>
      <c r="AB86" s="43"/>
      <c r="AC86" s="43"/>
      <c r="AD86" s="43"/>
      <c r="AE86" s="54"/>
      <c r="AF86" s="53"/>
      <c r="AG86" s="43"/>
      <c r="AH86" s="54"/>
      <c r="AI86" s="43"/>
      <c r="AJ86" s="43"/>
      <c r="AK86" s="48">
        <f t="shared" si="29"/>
        <v>0.19444444444444445</v>
      </c>
      <c r="AL86" s="43">
        <v>40</v>
      </c>
      <c r="AM86" s="41">
        <f t="shared" si="41"/>
        <v>1376.4333333333334</v>
      </c>
      <c r="AN86" s="54"/>
      <c r="AO86" s="54"/>
      <c r="AP86" s="54"/>
      <c r="AQ86" s="43">
        <f t="shared" si="42"/>
        <v>1376.4333333333334</v>
      </c>
      <c r="AR86" s="41">
        <f t="shared" si="30"/>
        <v>18366.782291666663</v>
      </c>
      <c r="AS86" s="41">
        <f t="shared" si="33"/>
        <v>19743.215624999997</v>
      </c>
      <c r="AT86" s="41">
        <f t="shared" si="39"/>
        <v>1836.6782291666664</v>
      </c>
      <c r="AU86" s="43">
        <f t="shared" si="43"/>
        <v>21579.893854166665</v>
      </c>
      <c r="AV86" s="107">
        <v>17539.20175</v>
      </c>
      <c r="AW86" s="107">
        <f t="shared" si="31"/>
        <v>4040.6921041666646</v>
      </c>
    </row>
    <row r="87" spans="1:49" ht="33" x14ac:dyDescent="0.25">
      <c r="A87" s="41">
        <v>70</v>
      </c>
      <c r="B87" s="52" t="s">
        <v>292</v>
      </c>
      <c r="C87" s="52" t="s">
        <v>293</v>
      </c>
      <c r="D87" s="52" t="s">
        <v>294</v>
      </c>
      <c r="E87" s="46" t="s">
        <v>62</v>
      </c>
      <c r="F87" s="46" t="s">
        <v>485</v>
      </c>
      <c r="G87" s="46" t="s">
        <v>68</v>
      </c>
      <c r="H87" s="46" t="s">
        <v>69</v>
      </c>
      <c r="I87" s="46" t="s">
        <v>68</v>
      </c>
      <c r="J87" s="46">
        <v>5.41</v>
      </c>
      <c r="K87" s="46"/>
      <c r="L87" s="43">
        <v>17697</v>
      </c>
      <c r="M87" s="43">
        <f t="shared" si="40"/>
        <v>95740.77</v>
      </c>
      <c r="N87" s="43">
        <f t="shared" si="34"/>
        <v>0</v>
      </c>
      <c r="O87" s="53">
        <v>20</v>
      </c>
      <c r="P87" s="53"/>
      <c r="Q87" s="43"/>
      <c r="R87" s="53">
        <f t="shared" si="35"/>
        <v>20</v>
      </c>
      <c r="S87" s="54">
        <f t="shared" si="36"/>
        <v>1.1111111111111112</v>
      </c>
      <c r="T87" s="54">
        <f t="shared" si="25"/>
        <v>0</v>
      </c>
      <c r="U87" s="54">
        <f t="shared" si="25"/>
        <v>0</v>
      </c>
      <c r="V87" s="54">
        <f t="shared" si="37"/>
        <v>1.1111111111111112</v>
      </c>
      <c r="W87" s="43">
        <f t="shared" si="28"/>
        <v>106378.63333333335</v>
      </c>
      <c r="X87" s="43">
        <f t="shared" si="26"/>
        <v>0</v>
      </c>
      <c r="Y87" s="43">
        <f t="shared" si="27"/>
        <v>0</v>
      </c>
      <c r="Z87" s="43">
        <f t="shared" si="38"/>
        <v>106378.63333333335</v>
      </c>
      <c r="AA87" s="48">
        <v>1.25</v>
      </c>
      <c r="AB87" s="43"/>
      <c r="AC87" s="43"/>
      <c r="AD87" s="43"/>
      <c r="AE87" s="43">
        <v>6</v>
      </c>
      <c r="AF87" s="53">
        <v>10</v>
      </c>
      <c r="AG87" s="43">
        <f>17697*AF87%/18*AE87</f>
        <v>589.9</v>
      </c>
      <c r="AH87" s="54">
        <v>1</v>
      </c>
      <c r="AI87" s="43">
        <v>15</v>
      </c>
      <c r="AJ87" s="43">
        <f>17697*AI87%*AH87</f>
        <v>2654.5499999999997</v>
      </c>
      <c r="AK87" s="48">
        <f t="shared" si="29"/>
        <v>1.1111111111111112</v>
      </c>
      <c r="AL87" s="43">
        <v>40</v>
      </c>
      <c r="AM87" s="41">
        <f t="shared" si="41"/>
        <v>7865.3333333333339</v>
      </c>
      <c r="AN87" s="54"/>
      <c r="AO87" s="54"/>
      <c r="AP87" s="54"/>
      <c r="AQ87" s="43">
        <f t="shared" si="42"/>
        <v>11109.783333333333</v>
      </c>
      <c r="AR87" s="41">
        <f t="shared" si="30"/>
        <v>132973.29166666669</v>
      </c>
      <c r="AS87" s="41">
        <f t="shared" si="33"/>
        <v>144083.07500000001</v>
      </c>
      <c r="AT87" s="41">
        <f t="shared" si="39"/>
        <v>13297.32916666667</v>
      </c>
      <c r="AU87" s="43">
        <f t="shared" si="43"/>
        <v>157380.40416666667</v>
      </c>
      <c r="AV87" s="107">
        <v>128126.28000000003</v>
      </c>
      <c r="AW87" s="107">
        <f t="shared" si="31"/>
        <v>29254.124166666646</v>
      </c>
    </row>
    <row r="88" spans="1:49" ht="49.5" x14ac:dyDescent="0.25">
      <c r="A88" s="41">
        <v>71</v>
      </c>
      <c r="B88" s="52" t="s">
        <v>295</v>
      </c>
      <c r="C88" s="52" t="s">
        <v>116</v>
      </c>
      <c r="D88" s="52" t="s">
        <v>296</v>
      </c>
      <c r="E88" s="46" t="s">
        <v>62</v>
      </c>
      <c r="F88" s="46" t="s">
        <v>486</v>
      </c>
      <c r="G88" s="46"/>
      <c r="H88" s="46" t="s">
        <v>551</v>
      </c>
      <c r="I88" s="46" t="s">
        <v>68</v>
      </c>
      <c r="J88" s="46">
        <v>0</v>
      </c>
      <c r="K88" s="46">
        <v>4.6900000000000004</v>
      </c>
      <c r="L88" s="43">
        <v>17697</v>
      </c>
      <c r="M88" s="43">
        <f t="shared" si="40"/>
        <v>0</v>
      </c>
      <c r="N88" s="43">
        <f t="shared" si="34"/>
        <v>82998.930000000008</v>
      </c>
      <c r="O88" s="53">
        <v>0</v>
      </c>
      <c r="P88" s="53"/>
      <c r="Q88" s="43">
        <v>6</v>
      </c>
      <c r="R88" s="53">
        <f t="shared" si="35"/>
        <v>6</v>
      </c>
      <c r="S88" s="54">
        <f t="shared" si="36"/>
        <v>0</v>
      </c>
      <c r="T88" s="54">
        <f t="shared" si="25"/>
        <v>0</v>
      </c>
      <c r="U88" s="54">
        <f t="shared" si="25"/>
        <v>0.25</v>
      </c>
      <c r="V88" s="54">
        <f t="shared" si="37"/>
        <v>0.25</v>
      </c>
      <c r="W88" s="43">
        <f t="shared" si="28"/>
        <v>0</v>
      </c>
      <c r="X88" s="43">
        <f t="shared" si="26"/>
        <v>0</v>
      </c>
      <c r="Y88" s="43">
        <f t="shared" si="27"/>
        <v>20749.732500000002</v>
      </c>
      <c r="Z88" s="43">
        <f t="shared" si="38"/>
        <v>20749.732500000002</v>
      </c>
      <c r="AA88" s="48">
        <v>1.25</v>
      </c>
      <c r="AB88" s="43"/>
      <c r="AC88" s="43"/>
      <c r="AD88" s="43"/>
      <c r="AE88" s="54"/>
      <c r="AF88" s="53"/>
      <c r="AG88" s="43"/>
      <c r="AH88" s="54"/>
      <c r="AI88" s="43"/>
      <c r="AJ88" s="43"/>
      <c r="AK88" s="48">
        <f t="shared" si="29"/>
        <v>0</v>
      </c>
      <c r="AL88" s="43">
        <v>40</v>
      </c>
      <c r="AM88" s="41">
        <f t="shared" si="41"/>
        <v>0</v>
      </c>
      <c r="AN88" s="54"/>
      <c r="AO88" s="54"/>
      <c r="AP88" s="54"/>
      <c r="AQ88" s="43">
        <f t="shared" si="42"/>
        <v>0</v>
      </c>
      <c r="AR88" s="41">
        <f t="shared" si="30"/>
        <v>25937.165625000001</v>
      </c>
      <c r="AS88" s="41">
        <f t="shared" si="33"/>
        <v>25937.165625000001</v>
      </c>
      <c r="AT88" s="41">
        <f t="shared" si="39"/>
        <v>2593.7165625000002</v>
      </c>
      <c r="AU88" s="43">
        <f t="shared" si="43"/>
        <v>28530.882187500003</v>
      </c>
      <c r="AV88" s="107">
        <v>22824.705750000001</v>
      </c>
      <c r="AW88" s="107">
        <f t="shared" si="31"/>
        <v>5706.1764375000021</v>
      </c>
    </row>
    <row r="89" spans="1:49" ht="66.75" customHeight="1" x14ac:dyDescent="0.25">
      <c r="A89" s="41">
        <v>72</v>
      </c>
      <c r="B89" s="52" t="s">
        <v>297</v>
      </c>
      <c r="C89" s="52" t="s">
        <v>298</v>
      </c>
      <c r="D89" s="52" t="s">
        <v>299</v>
      </c>
      <c r="E89" s="46" t="s">
        <v>62</v>
      </c>
      <c r="F89" s="46" t="s">
        <v>487</v>
      </c>
      <c r="G89" s="46"/>
      <c r="H89" s="46" t="s">
        <v>64</v>
      </c>
      <c r="I89" s="46" t="s">
        <v>63</v>
      </c>
      <c r="J89" s="46">
        <v>5.03</v>
      </c>
      <c r="K89" s="46"/>
      <c r="L89" s="43">
        <v>17697</v>
      </c>
      <c r="M89" s="43">
        <f t="shared" si="40"/>
        <v>89015.91</v>
      </c>
      <c r="N89" s="43"/>
      <c r="O89" s="53">
        <v>10.5</v>
      </c>
      <c r="P89" s="53"/>
      <c r="Q89" s="43"/>
      <c r="R89" s="53">
        <f t="shared" si="35"/>
        <v>10.5</v>
      </c>
      <c r="S89" s="54">
        <f t="shared" si="36"/>
        <v>0.58333333333333337</v>
      </c>
      <c r="T89" s="54"/>
      <c r="U89" s="54"/>
      <c r="V89" s="54">
        <f t="shared" si="37"/>
        <v>0.58333333333333337</v>
      </c>
      <c r="W89" s="43">
        <f t="shared" si="28"/>
        <v>51925.947500000002</v>
      </c>
      <c r="X89" s="43"/>
      <c r="Y89" s="43"/>
      <c r="Z89" s="43">
        <f t="shared" si="38"/>
        <v>51925.947500000002</v>
      </c>
      <c r="AA89" s="48">
        <v>1.25</v>
      </c>
      <c r="AB89" s="43"/>
      <c r="AC89" s="43"/>
      <c r="AD89" s="43"/>
      <c r="AE89" s="54"/>
      <c r="AF89" s="53"/>
      <c r="AG89" s="43"/>
      <c r="AH89" s="54"/>
      <c r="AI89" s="43"/>
      <c r="AJ89" s="43"/>
      <c r="AK89" s="48">
        <f t="shared" si="29"/>
        <v>0.58333333333333337</v>
      </c>
      <c r="AL89" s="43">
        <v>40</v>
      </c>
      <c r="AM89" s="41">
        <f t="shared" si="41"/>
        <v>4129.3</v>
      </c>
      <c r="AN89" s="54"/>
      <c r="AO89" s="54"/>
      <c r="AP89" s="54"/>
      <c r="AQ89" s="43">
        <f t="shared" si="42"/>
        <v>4129.3</v>
      </c>
      <c r="AR89" s="41">
        <f t="shared" si="30"/>
        <v>64907.434375000004</v>
      </c>
      <c r="AS89" s="41">
        <f t="shared" si="33"/>
        <v>69036.734375</v>
      </c>
      <c r="AT89" s="41">
        <f t="shared" si="39"/>
        <v>6490.7434375000012</v>
      </c>
      <c r="AU89" s="43">
        <f t="shared" si="43"/>
        <v>75527.477812500001</v>
      </c>
      <c r="AV89" s="107">
        <v>61247.842250000002</v>
      </c>
      <c r="AW89" s="107">
        <f t="shared" si="31"/>
        <v>14279.6355625</v>
      </c>
    </row>
    <row r="90" spans="1:49" ht="49.5" x14ac:dyDescent="0.25">
      <c r="A90" s="41">
        <f t="shared" si="44"/>
        <v>73</v>
      </c>
      <c r="B90" s="52" t="s">
        <v>300</v>
      </c>
      <c r="C90" s="52" t="s">
        <v>301</v>
      </c>
      <c r="D90" s="52" t="s">
        <v>302</v>
      </c>
      <c r="E90" s="46" t="s">
        <v>62</v>
      </c>
      <c r="F90" s="46" t="s">
        <v>488</v>
      </c>
      <c r="G90" s="46" t="s">
        <v>68</v>
      </c>
      <c r="H90" s="46" t="s">
        <v>69</v>
      </c>
      <c r="I90" s="46" t="s">
        <v>68</v>
      </c>
      <c r="J90" s="46">
        <v>5.41</v>
      </c>
      <c r="K90" s="46"/>
      <c r="L90" s="43">
        <v>17697</v>
      </c>
      <c r="M90" s="43">
        <f t="shared" si="40"/>
        <v>95740.77</v>
      </c>
      <c r="N90" s="43">
        <f t="shared" si="34"/>
        <v>0</v>
      </c>
      <c r="O90" s="53">
        <v>23</v>
      </c>
      <c r="P90" s="53"/>
      <c r="Q90" s="43"/>
      <c r="R90" s="53">
        <f t="shared" si="35"/>
        <v>23</v>
      </c>
      <c r="S90" s="54">
        <f t="shared" si="36"/>
        <v>1.2777777777777777</v>
      </c>
      <c r="T90" s="54">
        <f t="shared" si="25"/>
        <v>0</v>
      </c>
      <c r="U90" s="54">
        <f t="shared" si="25"/>
        <v>0</v>
      </c>
      <c r="V90" s="54">
        <f t="shared" si="37"/>
        <v>1.2777777777777777</v>
      </c>
      <c r="W90" s="43">
        <f t="shared" si="28"/>
        <v>122335.42833333334</v>
      </c>
      <c r="X90" s="43">
        <f t="shared" ref="X90:X132" si="45">N90/24*P90</f>
        <v>0</v>
      </c>
      <c r="Y90" s="43">
        <f t="shared" ref="Y90:Y132" si="46">N90/24*Q90</f>
        <v>0</v>
      </c>
      <c r="Z90" s="43">
        <f t="shared" si="38"/>
        <v>122335.42833333334</v>
      </c>
      <c r="AA90" s="48">
        <v>1.25</v>
      </c>
      <c r="AB90" s="43"/>
      <c r="AC90" s="43"/>
      <c r="AD90" s="43"/>
      <c r="AE90" s="54"/>
      <c r="AF90" s="53"/>
      <c r="AG90" s="43"/>
      <c r="AH90" s="54"/>
      <c r="AI90" s="43"/>
      <c r="AJ90" s="43"/>
      <c r="AK90" s="48">
        <f t="shared" si="29"/>
        <v>1.2777777777777777</v>
      </c>
      <c r="AL90" s="43">
        <v>40</v>
      </c>
      <c r="AM90" s="41">
        <f t="shared" si="41"/>
        <v>9045.1333333333332</v>
      </c>
      <c r="AN90" s="54"/>
      <c r="AO90" s="54"/>
      <c r="AP90" s="54"/>
      <c r="AQ90" s="43">
        <f t="shared" si="42"/>
        <v>9045.1333333333332</v>
      </c>
      <c r="AR90" s="41">
        <f t="shared" si="30"/>
        <v>152919.28541666668</v>
      </c>
      <c r="AS90" s="41">
        <f t="shared" si="33"/>
        <v>161964.41875000001</v>
      </c>
      <c r="AT90" s="41">
        <f t="shared" si="39"/>
        <v>15291.928541666668</v>
      </c>
      <c r="AU90" s="43">
        <f t="shared" si="43"/>
        <v>177256.34729166667</v>
      </c>
      <c r="AV90" s="107">
        <v>143614.10450000002</v>
      </c>
      <c r="AW90" s="107">
        <f t="shared" si="31"/>
        <v>33642.242791666649</v>
      </c>
    </row>
    <row r="91" spans="1:49" ht="49.5" x14ac:dyDescent="0.25">
      <c r="A91" s="41">
        <v>74</v>
      </c>
      <c r="B91" s="52" t="s">
        <v>303</v>
      </c>
      <c r="C91" s="52" t="s">
        <v>304</v>
      </c>
      <c r="D91" s="52" t="s">
        <v>305</v>
      </c>
      <c r="E91" s="46" t="s">
        <v>306</v>
      </c>
      <c r="F91" s="46" t="s">
        <v>433</v>
      </c>
      <c r="G91" s="46" t="s">
        <v>110</v>
      </c>
      <c r="H91" s="46" t="s">
        <v>133</v>
      </c>
      <c r="I91" s="46" t="s">
        <v>307</v>
      </c>
      <c r="J91" s="46"/>
      <c r="K91" s="46">
        <v>4.22</v>
      </c>
      <c r="L91" s="43">
        <v>17697</v>
      </c>
      <c r="M91" s="43">
        <f t="shared" si="40"/>
        <v>0</v>
      </c>
      <c r="N91" s="43">
        <f t="shared" si="34"/>
        <v>74681.34</v>
      </c>
      <c r="O91" s="53"/>
      <c r="P91" s="53">
        <v>23</v>
      </c>
      <c r="Q91" s="43">
        <v>0</v>
      </c>
      <c r="R91" s="53">
        <f t="shared" si="35"/>
        <v>23</v>
      </c>
      <c r="S91" s="54">
        <f t="shared" si="36"/>
        <v>0</v>
      </c>
      <c r="T91" s="54">
        <f t="shared" si="25"/>
        <v>0.95833333333333337</v>
      </c>
      <c r="U91" s="54">
        <f t="shared" si="25"/>
        <v>0</v>
      </c>
      <c r="V91" s="54">
        <f t="shared" si="37"/>
        <v>0.95833333333333337</v>
      </c>
      <c r="W91" s="43">
        <f t="shared" si="28"/>
        <v>0</v>
      </c>
      <c r="X91" s="43">
        <f t="shared" si="45"/>
        <v>71569.617499999993</v>
      </c>
      <c r="Y91" s="43">
        <f t="shared" si="46"/>
        <v>0</v>
      </c>
      <c r="Z91" s="43">
        <f t="shared" si="38"/>
        <v>71569.617499999993</v>
      </c>
      <c r="AA91" s="48">
        <v>1.25</v>
      </c>
      <c r="AB91" s="43"/>
      <c r="AC91" s="43"/>
      <c r="AD91" s="43"/>
      <c r="AE91" s="54"/>
      <c r="AF91" s="53"/>
      <c r="AG91" s="43"/>
      <c r="AH91" s="54"/>
      <c r="AI91" s="43"/>
      <c r="AJ91" s="43"/>
      <c r="AK91" s="48">
        <f t="shared" si="29"/>
        <v>0.95833333333333337</v>
      </c>
      <c r="AL91" s="43">
        <v>40</v>
      </c>
      <c r="AM91" s="41">
        <f t="shared" si="41"/>
        <v>6783.85</v>
      </c>
      <c r="AN91" s="54"/>
      <c r="AO91" s="54"/>
      <c r="AP91" s="54"/>
      <c r="AQ91" s="43">
        <f t="shared" si="42"/>
        <v>6783.85</v>
      </c>
      <c r="AR91" s="41">
        <f t="shared" si="30"/>
        <v>89462.021874999991</v>
      </c>
      <c r="AS91" s="41">
        <f t="shared" si="33"/>
        <v>96245.871874999997</v>
      </c>
      <c r="AT91" s="41">
        <f t="shared" si="39"/>
        <v>8946.2021874999991</v>
      </c>
      <c r="AU91" s="43">
        <f t="shared" si="43"/>
        <v>105192.0740625</v>
      </c>
      <c r="AV91" s="107">
        <v>85510.429250000001</v>
      </c>
      <c r="AW91" s="107">
        <f t="shared" si="31"/>
        <v>19681.644812500002</v>
      </c>
    </row>
    <row r="92" spans="1:49" ht="49.5" x14ac:dyDescent="0.25">
      <c r="A92" s="41">
        <f t="shared" si="44"/>
        <v>75</v>
      </c>
      <c r="B92" s="52" t="s">
        <v>308</v>
      </c>
      <c r="C92" s="52" t="s">
        <v>309</v>
      </c>
      <c r="D92" s="52" t="s">
        <v>310</v>
      </c>
      <c r="E92" s="46" t="s">
        <v>62</v>
      </c>
      <c r="F92" s="46" t="s">
        <v>489</v>
      </c>
      <c r="G92" s="46" t="s">
        <v>311</v>
      </c>
      <c r="H92" s="46" t="s">
        <v>64</v>
      </c>
      <c r="I92" s="46" t="s">
        <v>63</v>
      </c>
      <c r="J92" s="46">
        <v>4.95</v>
      </c>
      <c r="K92" s="46"/>
      <c r="L92" s="43">
        <v>17697</v>
      </c>
      <c r="M92" s="43">
        <f t="shared" si="40"/>
        <v>87600.150000000009</v>
      </c>
      <c r="N92" s="43">
        <f t="shared" si="34"/>
        <v>0</v>
      </c>
      <c r="O92" s="53">
        <v>25.5</v>
      </c>
      <c r="P92" s="53"/>
      <c r="Q92" s="43"/>
      <c r="R92" s="53">
        <f t="shared" si="35"/>
        <v>25.5</v>
      </c>
      <c r="S92" s="54">
        <f t="shared" si="36"/>
        <v>1.4166666666666667</v>
      </c>
      <c r="T92" s="54">
        <f t="shared" si="25"/>
        <v>0</v>
      </c>
      <c r="U92" s="54">
        <f t="shared" si="25"/>
        <v>0</v>
      </c>
      <c r="V92" s="54">
        <f t="shared" si="37"/>
        <v>1.4166666666666667</v>
      </c>
      <c r="W92" s="43">
        <f t="shared" si="28"/>
        <v>124100.21250000001</v>
      </c>
      <c r="X92" s="43">
        <f t="shared" si="45"/>
        <v>0</v>
      </c>
      <c r="Y92" s="43">
        <f t="shared" si="46"/>
        <v>0</v>
      </c>
      <c r="Z92" s="43">
        <f t="shared" si="38"/>
        <v>124100.21250000001</v>
      </c>
      <c r="AA92" s="48">
        <v>1.25</v>
      </c>
      <c r="AB92" s="43"/>
      <c r="AC92" s="43"/>
      <c r="AD92" s="43"/>
      <c r="AE92" s="54"/>
      <c r="AF92" s="53"/>
      <c r="AG92" s="43"/>
      <c r="AH92" s="54"/>
      <c r="AI92" s="43"/>
      <c r="AJ92" s="43"/>
      <c r="AK92" s="48">
        <f t="shared" si="29"/>
        <v>1.4166666666666667</v>
      </c>
      <c r="AL92" s="43">
        <v>40</v>
      </c>
      <c r="AM92" s="41">
        <f t="shared" si="41"/>
        <v>10028.299999999999</v>
      </c>
      <c r="AN92" s="54"/>
      <c r="AO92" s="54"/>
      <c r="AP92" s="54"/>
      <c r="AQ92" s="43">
        <f t="shared" si="42"/>
        <v>10028.299999999999</v>
      </c>
      <c r="AR92" s="41">
        <f t="shared" si="30"/>
        <v>155125.265625</v>
      </c>
      <c r="AS92" s="41">
        <f t="shared" si="33"/>
        <v>165153.56562499999</v>
      </c>
      <c r="AT92" s="41">
        <f t="shared" si="39"/>
        <v>15512.526562500001</v>
      </c>
      <c r="AU92" s="43">
        <f t="shared" si="43"/>
        <v>180666.09218749998</v>
      </c>
      <c r="AV92" s="107">
        <v>146538.53375</v>
      </c>
      <c r="AW92" s="107">
        <f t="shared" si="31"/>
        <v>34127.558437499974</v>
      </c>
    </row>
    <row r="93" spans="1:49" ht="33" x14ac:dyDescent="0.25">
      <c r="A93" s="41">
        <v>76</v>
      </c>
      <c r="B93" s="52" t="s">
        <v>312</v>
      </c>
      <c r="C93" s="52" t="s">
        <v>313</v>
      </c>
      <c r="D93" s="52" t="s">
        <v>314</v>
      </c>
      <c r="E93" s="46" t="s">
        <v>62</v>
      </c>
      <c r="F93" s="46" t="s">
        <v>490</v>
      </c>
      <c r="G93" s="46" t="s">
        <v>315</v>
      </c>
      <c r="H93" s="46" t="s">
        <v>568</v>
      </c>
      <c r="I93" s="46" t="s">
        <v>315</v>
      </c>
      <c r="J93" s="46"/>
      <c r="K93" s="46">
        <v>4.62</v>
      </c>
      <c r="L93" s="43">
        <v>17697</v>
      </c>
      <c r="M93" s="43">
        <f t="shared" si="40"/>
        <v>0</v>
      </c>
      <c r="N93" s="43">
        <f t="shared" si="34"/>
        <v>81760.14</v>
      </c>
      <c r="O93" s="53"/>
      <c r="P93" s="53">
        <v>7</v>
      </c>
      <c r="Q93" s="43"/>
      <c r="R93" s="53">
        <f t="shared" si="35"/>
        <v>7</v>
      </c>
      <c r="S93" s="54">
        <f t="shared" si="36"/>
        <v>0</v>
      </c>
      <c r="T93" s="54">
        <f t="shared" si="25"/>
        <v>0.29166666666666669</v>
      </c>
      <c r="U93" s="54">
        <f t="shared" si="25"/>
        <v>0</v>
      </c>
      <c r="V93" s="54">
        <f t="shared" si="37"/>
        <v>0.29166666666666669</v>
      </c>
      <c r="W93" s="43">
        <f t="shared" si="28"/>
        <v>0</v>
      </c>
      <c r="X93" s="43">
        <f t="shared" si="45"/>
        <v>23846.7075</v>
      </c>
      <c r="Y93" s="43">
        <f t="shared" si="46"/>
        <v>0</v>
      </c>
      <c r="Z93" s="43">
        <f t="shared" si="38"/>
        <v>23846.7075</v>
      </c>
      <c r="AA93" s="48">
        <v>1.25</v>
      </c>
      <c r="AB93" s="43"/>
      <c r="AC93" s="43"/>
      <c r="AD93" s="43"/>
      <c r="AE93" s="54"/>
      <c r="AF93" s="53"/>
      <c r="AG93" s="43"/>
      <c r="AH93" s="54"/>
      <c r="AI93" s="43"/>
      <c r="AJ93" s="43"/>
      <c r="AK93" s="48">
        <f t="shared" si="29"/>
        <v>0.29166666666666669</v>
      </c>
      <c r="AL93" s="43">
        <v>40</v>
      </c>
      <c r="AM93" s="41">
        <f t="shared" si="41"/>
        <v>2064.65</v>
      </c>
      <c r="AN93" s="54"/>
      <c r="AO93" s="54"/>
      <c r="AP93" s="54"/>
      <c r="AQ93" s="43">
        <f t="shared" si="42"/>
        <v>2064.65</v>
      </c>
      <c r="AR93" s="41">
        <f t="shared" si="30"/>
        <v>29808.384375000001</v>
      </c>
      <c r="AS93" s="41">
        <f t="shared" si="33"/>
        <v>31873.034375000003</v>
      </c>
      <c r="AT93" s="41">
        <f t="shared" si="39"/>
        <v>2980.8384375000005</v>
      </c>
      <c r="AU93" s="43">
        <f t="shared" si="43"/>
        <v>34853.872812500005</v>
      </c>
      <c r="AV93" s="107">
        <v>28296.028250000003</v>
      </c>
      <c r="AW93" s="107">
        <f t="shared" si="31"/>
        <v>6557.8445625000022</v>
      </c>
    </row>
    <row r="94" spans="1:49" ht="49.5" x14ac:dyDescent="0.25">
      <c r="A94" s="41">
        <f t="shared" si="44"/>
        <v>77</v>
      </c>
      <c r="B94" s="52" t="s">
        <v>316</v>
      </c>
      <c r="C94" s="52" t="s">
        <v>317</v>
      </c>
      <c r="D94" s="52" t="s">
        <v>318</v>
      </c>
      <c r="E94" s="46" t="s">
        <v>62</v>
      </c>
      <c r="F94" s="46" t="s">
        <v>491</v>
      </c>
      <c r="G94" s="46" t="s">
        <v>100</v>
      </c>
      <c r="H94" s="46" t="s">
        <v>77</v>
      </c>
      <c r="I94" s="46" t="s">
        <v>100</v>
      </c>
      <c r="J94" s="46">
        <v>4.8099999999999996</v>
      </c>
      <c r="K94" s="46"/>
      <c r="L94" s="43">
        <v>17697</v>
      </c>
      <c r="M94" s="43">
        <f t="shared" si="40"/>
        <v>85122.569999999992</v>
      </c>
      <c r="N94" s="43">
        <f t="shared" si="34"/>
        <v>0</v>
      </c>
      <c r="O94" s="53">
        <v>29</v>
      </c>
      <c r="P94" s="53"/>
      <c r="Q94" s="43"/>
      <c r="R94" s="53">
        <f t="shared" si="35"/>
        <v>29</v>
      </c>
      <c r="S94" s="54">
        <f t="shared" si="36"/>
        <v>1.6111111111111112</v>
      </c>
      <c r="T94" s="54">
        <f t="shared" si="25"/>
        <v>0</v>
      </c>
      <c r="U94" s="54">
        <f t="shared" si="25"/>
        <v>0</v>
      </c>
      <c r="V94" s="54">
        <f t="shared" si="37"/>
        <v>1.6111111111111112</v>
      </c>
      <c r="W94" s="43">
        <f t="shared" si="28"/>
        <v>137141.91833333331</v>
      </c>
      <c r="X94" s="43">
        <f t="shared" si="45"/>
        <v>0</v>
      </c>
      <c r="Y94" s="43">
        <f t="shared" si="46"/>
        <v>0</v>
      </c>
      <c r="Z94" s="43">
        <f t="shared" si="38"/>
        <v>137141.91833333331</v>
      </c>
      <c r="AA94" s="48">
        <v>1.25</v>
      </c>
      <c r="AB94" s="43"/>
      <c r="AC94" s="43"/>
      <c r="AD94" s="43"/>
      <c r="AE94" s="54"/>
      <c r="AF94" s="53"/>
      <c r="AG94" s="43"/>
      <c r="AH94" s="54"/>
      <c r="AI94" s="43"/>
      <c r="AJ94" s="43"/>
      <c r="AK94" s="48">
        <f t="shared" si="29"/>
        <v>1.6111111111111112</v>
      </c>
      <c r="AL94" s="43">
        <v>40</v>
      </c>
      <c r="AM94" s="41">
        <f t="shared" si="41"/>
        <v>11404.733333333332</v>
      </c>
      <c r="AN94" s="54"/>
      <c r="AO94" s="54"/>
      <c r="AP94" s="54"/>
      <c r="AQ94" s="43">
        <f t="shared" si="42"/>
        <v>11404.733333333332</v>
      </c>
      <c r="AR94" s="41">
        <f t="shared" si="30"/>
        <v>171427.39791666664</v>
      </c>
      <c r="AS94" s="41">
        <f t="shared" si="33"/>
        <v>182832.13124999998</v>
      </c>
      <c r="AT94" s="41">
        <f t="shared" si="39"/>
        <v>17142.739791666663</v>
      </c>
      <c r="AU94" s="43">
        <f t="shared" si="43"/>
        <v>199974.87104166663</v>
      </c>
      <c r="AV94" s="107">
        <v>162260.84349999996</v>
      </c>
      <c r="AW94" s="107">
        <f t="shared" si="31"/>
        <v>37714.02754166667</v>
      </c>
    </row>
    <row r="95" spans="1:49" ht="66" x14ac:dyDescent="0.25">
      <c r="A95" s="41">
        <v>78</v>
      </c>
      <c r="B95" s="52" t="s">
        <v>319</v>
      </c>
      <c r="C95" s="52" t="s">
        <v>320</v>
      </c>
      <c r="D95" s="52" t="s">
        <v>321</v>
      </c>
      <c r="E95" s="46" t="s">
        <v>62</v>
      </c>
      <c r="F95" s="46" t="s">
        <v>492</v>
      </c>
      <c r="G95" s="46" t="s">
        <v>100</v>
      </c>
      <c r="H95" s="46" t="s">
        <v>77</v>
      </c>
      <c r="I95" s="46" t="s">
        <v>100</v>
      </c>
      <c r="J95" s="46">
        <v>4.66</v>
      </c>
      <c r="K95" s="46"/>
      <c r="L95" s="43">
        <v>17697</v>
      </c>
      <c r="M95" s="43">
        <f t="shared" si="40"/>
        <v>82468.02</v>
      </c>
      <c r="N95" s="43">
        <f t="shared" si="34"/>
        <v>0</v>
      </c>
      <c r="O95" s="53">
        <v>8.5</v>
      </c>
      <c r="P95" s="53"/>
      <c r="Q95" s="43"/>
      <c r="R95" s="53">
        <f t="shared" si="35"/>
        <v>8.5</v>
      </c>
      <c r="S95" s="54">
        <f t="shared" si="36"/>
        <v>0.47222222222222221</v>
      </c>
      <c r="T95" s="54">
        <f t="shared" si="25"/>
        <v>0</v>
      </c>
      <c r="U95" s="54">
        <f t="shared" si="25"/>
        <v>0</v>
      </c>
      <c r="V95" s="54">
        <f t="shared" si="37"/>
        <v>0.47222222222222221</v>
      </c>
      <c r="W95" s="43">
        <f t="shared" si="28"/>
        <v>38943.231666666674</v>
      </c>
      <c r="X95" s="43">
        <f t="shared" si="45"/>
        <v>0</v>
      </c>
      <c r="Y95" s="43">
        <f t="shared" si="46"/>
        <v>0</v>
      </c>
      <c r="Z95" s="43">
        <f t="shared" si="38"/>
        <v>38943.231666666674</v>
      </c>
      <c r="AA95" s="48">
        <v>1.25</v>
      </c>
      <c r="AB95" s="43"/>
      <c r="AC95" s="43"/>
      <c r="AD95" s="43"/>
      <c r="AE95" s="54"/>
      <c r="AF95" s="53"/>
      <c r="AG95" s="43"/>
      <c r="AH95" s="54"/>
      <c r="AI95" s="43"/>
      <c r="AJ95" s="43"/>
      <c r="AK95" s="48">
        <f t="shared" si="29"/>
        <v>0.47222222222222221</v>
      </c>
      <c r="AL95" s="43">
        <v>40</v>
      </c>
      <c r="AM95" s="41">
        <f t="shared" si="41"/>
        <v>3342.7666666666669</v>
      </c>
      <c r="AN95" s="54"/>
      <c r="AO95" s="54"/>
      <c r="AP95" s="54"/>
      <c r="AQ95" s="43">
        <f t="shared" si="42"/>
        <v>3342.7666666666669</v>
      </c>
      <c r="AR95" s="41">
        <f t="shared" si="30"/>
        <v>48679.039583333346</v>
      </c>
      <c r="AS95" s="41">
        <f t="shared" si="33"/>
        <v>52021.806250000016</v>
      </c>
      <c r="AT95" s="41">
        <f t="shared" si="39"/>
        <v>4867.9039583333351</v>
      </c>
      <c r="AU95" s="43">
        <f t="shared" si="43"/>
        <v>56889.710208333352</v>
      </c>
      <c r="AV95" s="107">
        <v>46180.321500000013</v>
      </c>
      <c r="AW95" s="107">
        <f t="shared" si="31"/>
        <v>10709.388708333339</v>
      </c>
    </row>
    <row r="96" spans="1:49" ht="33" x14ac:dyDescent="0.25">
      <c r="A96" s="41">
        <f t="shared" si="44"/>
        <v>79</v>
      </c>
      <c r="B96" s="52" t="s">
        <v>322</v>
      </c>
      <c r="C96" s="52" t="s">
        <v>323</v>
      </c>
      <c r="D96" s="52" t="s">
        <v>324</v>
      </c>
      <c r="E96" s="46" t="s">
        <v>62</v>
      </c>
      <c r="F96" s="46" t="s">
        <v>493</v>
      </c>
      <c r="G96" s="46"/>
      <c r="H96" s="46" t="s">
        <v>69</v>
      </c>
      <c r="I96" s="46" t="s">
        <v>68</v>
      </c>
      <c r="J96" s="46">
        <v>5.16</v>
      </c>
      <c r="K96" s="46"/>
      <c r="L96" s="43">
        <v>17697</v>
      </c>
      <c r="M96" s="43">
        <f t="shared" si="40"/>
        <v>91316.52</v>
      </c>
      <c r="N96" s="43">
        <f t="shared" si="34"/>
        <v>0</v>
      </c>
      <c r="O96" s="53">
        <v>6.5</v>
      </c>
      <c r="P96" s="53"/>
      <c r="Q96" s="43"/>
      <c r="R96" s="53">
        <f t="shared" si="35"/>
        <v>6.5</v>
      </c>
      <c r="S96" s="54">
        <f t="shared" si="36"/>
        <v>0.3611111111111111</v>
      </c>
      <c r="T96" s="54"/>
      <c r="U96" s="54"/>
      <c r="V96" s="54">
        <f t="shared" si="37"/>
        <v>0.3611111111111111</v>
      </c>
      <c r="W96" s="43">
        <f t="shared" si="28"/>
        <v>32975.410000000003</v>
      </c>
      <c r="X96" s="43">
        <f t="shared" si="45"/>
        <v>0</v>
      </c>
      <c r="Y96" s="43">
        <f t="shared" si="46"/>
        <v>0</v>
      </c>
      <c r="Z96" s="43">
        <f t="shared" si="38"/>
        <v>32975.410000000003</v>
      </c>
      <c r="AA96" s="48">
        <v>1.25</v>
      </c>
      <c r="AB96" s="43"/>
      <c r="AC96" s="43"/>
      <c r="AD96" s="43"/>
      <c r="AE96" s="54"/>
      <c r="AF96" s="53"/>
      <c r="AG96" s="43"/>
      <c r="AH96" s="54"/>
      <c r="AI96" s="43"/>
      <c r="AJ96" s="43"/>
      <c r="AK96" s="48">
        <f t="shared" si="29"/>
        <v>0.3611111111111111</v>
      </c>
      <c r="AL96" s="43">
        <v>40</v>
      </c>
      <c r="AM96" s="41">
        <f t="shared" si="41"/>
        <v>2556.2333333333336</v>
      </c>
      <c r="AN96" s="54"/>
      <c r="AO96" s="54"/>
      <c r="AP96" s="54"/>
      <c r="AQ96" s="43">
        <f t="shared" si="42"/>
        <v>2556.2333333333336</v>
      </c>
      <c r="AR96" s="41">
        <f t="shared" si="30"/>
        <v>41219.262500000004</v>
      </c>
      <c r="AS96" s="41">
        <f t="shared" si="33"/>
        <v>43775.495833333334</v>
      </c>
      <c r="AT96" s="41">
        <f t="shared" si="39"/>
        <v>4121.9262500000004</v>
      </c>
      <c r="AU96" s="43">
        <f t="shared" si="43"/>
        <v>47897.422083333338</v>
      </c>
      <c r="AV96" s="107">
        <v>38829.184333333338</v>
      </c>
      <c r="AW96" s="107">
        <f t="shared" si="31"/>
        <v>9068.2377500000002</v>
      </c>
    </row>
    <row r="97" spans="1:49" ht="49.5" x14ac:dyDescent="0.25">
      <c r="A97" s="41">
        <v>80</v>
      </c>
      <c r="B97" s="52" t="s">
        <v>325</v>
      </c>
      <c r="C97" s="52" t="s">
        <v>326</v>
      </c>
      <c r="D97" s="52" t="s">
        <v>327</v>
      </c>
      <c r="E97" s="46" t="s">
        <v>62</v>
      </c>
      <c r="F97" s="46" t="s">
        <v>494</v>
      </c>
      <c r="G97" s="46" t="s">
        <v>328</v>
      </c>
      <c r="H97" s="46" t="s">
        <v>570</v>
      </c>
      <c r="I97" s="46" t="s">
        <v>328</v>
      </c>
      <c r="J97" s="46">
        <v>5.41</v>
      </c>
      <c r="K97" s="46">
        <v>4.75</v>
      </c>
      <c r="L97" s="43">
        <v>17697</v>
      </c>
      <c r="M97" s="43">
        <f t="shared" si="40"/>
        <v>95740.77</v>
      </c>
      <c r="N97" s="43">
        <f t="shared" si="34"/>
        <v>84060.75</v>
      </c>
      <c r="O97" s="53">
        <v>25.5</v>
      </c>
      <c r="P97" s="53"/>
      <c r="Q97" s="43">
        <v>6</v>
      </c>
      <c r="R97" s="53">
        <f t="shared" si="35"/>
        <v>31.5</v>
      </c>
      <c r="S97" s="54">
        <f t="shared" si="36"/>
        <v>1.4166666666666667</v>
      </c>
      <c r="T97" s="54">
        <f t="shared" si="25"/>
        <v>0</v>
      </c>
      <c r="U97" s="54">
        <f t="shared" si="25"/>
        <v>0.25</v>
      </c>
      <c r="V97" s="54">
        <f t="shared" si="37"/>
        <v>1.6666666666666667</v>
      </c>
      <c r="W97" s="43">
        <f t="shared" si="28"/>
        <v>135632.75750000001</v>
      </c>
      <c r="X97" s="43">
        <f t="shared" si="45"/>
        <v>0</v>
      </c>
      <c r="Y97" s="43">
        <f t="shared" si="46"/>
        <v>21015.1875</v>
      </c>
      <c r="Z97" s="43">
        <f t="shared" si="38"/>
        <v>156647.94500000001</v>
      </c>
      <c r="AA97" s="48">
        <v>1.25</v>
      </c>
      <c r="AB97" s="43"/>
      <c r="AC97" s="43"/>
      <c r="AD97" s="43"/>
      <c r="AE97" s="54"/>
      <c r="AF97" s="53"/>
      <c r="AG97" s="43"/>
      <c r="AH97" s="54"/>
      <c r="AI97" s="43"/>
      <c r="AJ97" s="43"/>
      <c r="AK97" s="48">
        <f t="shared" si="29"/>
        <v>1.4166666666666667</v>
      </c>
      <c r="AL97" s="43">
        <v>40</v>
      </c>
      <c r="AM97" s="41">
        <f t="shared" si="41"/>
        <v>10028.299999999999</v>
      </c>
      <c r="AN97" s="54"/>
      <c r="AO97" s="54"/>
      <c r="AP97" s="54"/>
      <c r="AQ97" s="43">
        <f t="shared" si="42"/>
        <v>10028.299999999999</v>
      </c>
      <c r="AR97" s="41">
        <f t="shared" si="30"/>
        <v>195809.93125000002</v>
      </c>
      <c r="AS97" s="41">
        <f t="shared" si="33"/>
        <v>205838.23125000001</v>
      </c>
      <c r="AT97" s="41">
        <f t="shared" si="39"/>
        <v>19580.993125000005</v>
      </c>
      <c r="AU97" s="43">
        <f t="shared" si="43"/>
        <v>225419.22437500002</v>
      </c>
      <c r="AV97" s="107">
        <v>182341.03949999998</v>
      </c>
      <c r="AW97" s="107">
        <f t="shared" si="31"/>
        <v>43078.184875000035</v>
      </c>
    </row>
    <row r="98" spans="1:49" ht="33" x14ac:dyDescent="0.25">
      <c r="A98" s="41">
        <f t="shared" si="44"/>
        <v>81</v>
      </c>
      <c r="B98" s="52" t="s">
        <v>329</v>
      </c>
      <c r="C98" s="52" t="s">
        <v>227</v>
      </c>
      <c r="D98" s="52" t="s">
        <v>330</v>
      </c>
      <c r="E98" s="46" t="s">
        <v>62</v>
      </c>
      <c r="F98" s="46" t="s">
        <v>495</v>
      </c>
      <c r="G98" s="46" t="s">
        <v>76</v>
      </c>
      <c r="H98" s="46" t="s">
        <v>77</v>
      </c>
      <c r="I98" s="46" t="s">
        <v>76</v>
      </c>
      <c r="J98" s="46">
        <v>5.16</v>
      </c>
      <c r="K98" s="46"/>
      <c r="L98" s="43">
        <v>17697</v>
      </c>
      <c r="M98" s="43">
        <f t="shared" si="40"/>
        <v>91316.52</v>
      </c>
      <c r="N98" s="43">
        <f t="shared" si="34"/>
        <v>0</v>
      </c>
      <c r="O98" s="53">
        <v>12.5</v>
      </c>
      <c r="P98" s="53"/>
      <c r="Q98" s="63"/>
      <c r="R98" s="53">
        <f t="shared" si="35"/>
        <v>12.5</v>
      </c>
      <c r="S98" s="54">
        <f t="shared" si="36"/>
        <v>0.69444444444444442</v>
      </c>
      <c r="T98" s="54">
        <f t="shared" si="25"/>
        <v>0</v>
      </c>
      <c r="U98" s="54">
        <f t="shared" si="25"/>
        <v>0</v>
      </c>
      <c r="V98" s="54">
        <f t="shared" si="37"/>
        <v>0.69444444444444442</v>
      </c>
      <c r="W98" s="43">
        <f t="shared" si="28"/>
        <v>63414.250000000007</v>
      </c>
      <c r="X98" s="43">
        <f t="shared" si="45"/>
        <v>0</v>
      </c>
      <c r="Y98" s="43">
        <f t="shared" si="46"/>
        <v>0</v>
      </c>
      <c r="Z98" s="43">
        <f t="shared" si="38"/>
        <v>63414.250000000007</v>
      </c>
      <c r="AA98" s="48">
        <v>1.25</v>
      </c>
      <c r="AB98" s="63"/>
      <c r="AC98" s="63"/>
      <c r="AD98" s="63"/>
      <c r="AE98" s="64"/>
      <c r="AF98" s="65"/>
      <c r="AG98" s="63"/>
      <c r="AH98" s="64"/>
      <c r="AI98" s="63"/>
      <c r="AJ98" s="63"/>
      <c r="AK98" s="48">
        <f t="shared" si="29"/>
        <v>0.69444444444444442</v>
      </c>
      <c r="AL98" s="43">
        <v>40</v>
      </c>
      <c r="AM98" s="41">
        <f t="shared" si="41"/>
        <v>4915.833333333333</v>
      </c>
      <c r="AN98" s="64"/>
      <c r="AO98" s="64"/>
      <c r="AP98" s="64"/>
      <c r="AQ98" s="43">
        <f t="shared" si="42"/>
        <v>4915.833333333333</v>
      </c>
      <c r="AR98" s="41">
        <f t="shared" si="30"/>
        <v>79267.812500000015</v>
      </c>
      <c r="AS98" s="41">
        <f t="shared" si="33"/>
        <v>84183.645833333343</v>
      </c>
      <c r="AT98" s="41">
        <f t="shared" si="39"/>
        <v>7926.7812500000018</v>
      </c>
      <c r="AU98" s="43">
        <f t="shared" si="43"/>
        <v>92110.427083333343</v>
      </c>
      <c r="AV98" s="107">
        <v>74671.508333333346</v>
      </c>
      <c r="AW98" s="107">
        <f t="shared" si="31"/>
        <v>17438.918749999997</v>
      </c>
    </row>
    <row r="99" spans="1:49" ht="49.5" x14ac:dyDescent="0.25">
      <c r="A99" s="41">
        <v>82</v>
      </c>
      <c r="B99" s="52" t="s">
        <v>331</v>
      </c>
      <c r="C99" s="52" t="s">
        <v>332</v>
      </c>
      <c r="D99" s="52" t="s">
        <v>333</v>
      </c>
      <c r="E99" s="46" t="s">
        <v>62</v>
      </c>
      <c r="F99" s="46" t="s">
        <v>496</v>
      </c>
      <c r="G99" s="46" t="s">
        <v>334</v>
      </c>
      <c r="H99" s="46" t="s">
        <v>570</v>
      </c>
      <c r="I99" s="46" t="s">
        <v>335</v>
      </c>
      <c r="J99" s="46">
        <v>5.41</v>
      </c>
      <c r="K99" s="46">
        <v>4.75</v>
      </c>
      <c r="L99" s="43">
        <v>17697</v>
      </c>
      <c r="M99" s="43">
        <f t="shared" si="40"/>
        <v>95740.77</v>
      </c>
      <c r="N99" s="43">
        <f t="shared" si="34"/>
        <v>84060.75</v>
      </c>
      <c r="O99" s="53">
        <v>11.5</v>
      </c>
      <c r="P99" s="53"/>
      <c r="Q99" s="43">
        <v>6</v>
      </c>
      <c r="R99" s="53">
        <f t="shared" si="35"/>
        <v>17.5</v>
      </c>
      <c r="S99" s="54">
        <f t="shared" si="36"/>
        <v>0.63888888888888884</v>
      </c>
      <c r="T99" s="54">
        <f t="shared" si="25"/>
        <v>0</v>
      </c>
      <c r="U99" s="54">
        <f t="shared" si="25"/>
        <v>0.25</v>
      </c>
      <c r="V99" s="54">
        <f t="shared" si="37"/>
        <v>0.88888888888888884</v>
      </c>
      <c r="W99" s="43">
        <f t="shared" si="28"/>
        <v>61167.714166666672</v>
      </c>
      <c r="X99" s="43">
        <f t="shared" si="45"/>
        <v>0</v>
      </c>
      <c r="Y99" s="43">
        <f t="shared" si="46"/>
        <v>21015.1875</v>
      </c>
      <c r="Z99" s="43">
        <f t="shared" si="38"/>
        <v>82182.901666666672</v>
      </c>
      <c r="AA99" s="48">
        <v>1.25</v>
      </c>
      <c r="AB99" s="43"/>
      <c r="AC99" s="43"/>
      <c r="AD99" s="43"/>
      <c r="AE99" s="54"/>
      <c r="AF99" s="53"/>
      <c r="AG99" s="43"/>
      <c r="AH99" s="54"/>
      <c r="AI99" s="43"/>
      <c r="AJ99" s="43"/>
      <c r="AK99" s="48">
        <f t="shared" si="29"/>
        <v>0.63888888888888884</v>
      </c>
      <c r="AL99" s="43">
        <v>40</v>
      </c>
      <c r="AM99" s="41">
        <f t="shared" si="41"/>
        <v>4522.5666666666666</v>
      </c>
      <c r="AN99" s="54"/>
      <c r="AO99" s="54"/>
      <c r="AP99" s="54"/>
      <c r="AQ99" s="43">
        <f t="shared" si="42"/>
        <v>4522.5666666666666</v>
      </c>
      <c r="AR99" s="41">
        <f t="shared" si="30"/>
        <v>102728.62708333334</v>
      </c>
      <c r="AS99" s="41">
        <f t="shared" si="33"/>
        <v>107251.19375000001</v>
      </c>
      <c r="AT99" s="41">
        <f t="shared" si="39"/>
        <v>10272.862708333334</v>
      </c>
      <c r="AU99" s="43">
        <f t="shared" si="43"/>
        <v>117524.05645833333</v>
      </c>
      <c r="AV99" s="107">
        <v>94923.758500000011</v>
      </c>
      <c r="AW99" s="107">
        <f t="shared" si="31"/>
        <v>22600.297958333322</v>
      </c>
    </row>
    <row r="100" spans="1:49" ht="33" x14ac:dyDescent="0.25">
      <c r="A100" s="41">
        <f t="shared" si="44"/>
        <v>83</v>
      </c>
      <c r="B100" s="52" t="s">
        <v>336</v>
      </c>
      <c r="C100" s="52" t="s">
        <v>304</v>
      </c>
      <c r="D100" s="52" t="s">
        <v>337</v>
      </c>
      <c r="E100" s="46" t="s">
        <v>306</v>
      </c>
      <c r="F100" s="46" t="s">
        <v>497</v>
      </c>
      <c r="G100" s="46"/>
      <c r="H100" s="46" t="s">
        <v>133</v>
      </c>
      <c r="I100" s="46" t="s">
        <v>110</v>
      </c>
      <c r="J100" s="46">
        <v>0</v>
      </c>
      <c r="K100" s="46">
        <v>3.57</v>
      </c>
      <c r="L100" s="43">
        <v>17697</v>
      </c>
      <c r="M100" s="43">
        <f t="shared" si="40"/>
        <v>0</v>
      </c>
      <c r="N100" s="43">
        <f t="shared" si="34"/>
        <v>63178.289999999994</v>
      </c>
      <c r="O100" s="53">
        <v>0</v>
      </c>
      <c r="P100" s="53">
        <v>8</v>
      </c>
      <c r="Q100" s="43">
        <v>0</v>
      </c>
      <c r="R100" s="53">
        <f t="shared" si="35"/>
        <v>8</v>
      </c>
      <c r="S100" s="54">
        <f t="shared" si="36"/>
        <v>0</v>
      </c>
      <c r="T100" s="54">
        <f t="shared" ref="T100:U117" si="47">P100/24</f>
        <v>0.33333333333333331</v>
      </c>
      <c r="U100" s="54">
        <f t="shared" si="47"/>
        <v>0</v>
      </c>
      <c r="V100" s="54">
        <f t="shared" si="37"/>
        <v>0.33333333333333331</v>
      </c>
      <c r="W100" s="43">
        <f t="shared" si="28"/>
        <v>0</v>
      </c>
      <c r="X100" s="43">
        <f t="shared" si="45"/>
        <v>21059.429999999997</v>
      </c>
      <c r="Y100" s="43">
        <f t="shared" si="46"/>
        <v>0</v>
      </c>
      <c r="Z100" s="43">
        <f t="shared" si="38"/>
        <v>21059.429999999997</v>
      </c>
      <c r="AA100" s="48">
        <v>1.25</v>
      </c>
      <c r="AB100" s="43"/>
      <c r="AC100" s="43"/>
      <c r="AD100" s="43"/>
      <c r="AE100" s="54"/>
      <c r="AF100" s="53"/>
      <c r="AG100" s="43"/>
      <c r="AH100" s="54"/>
      <c r="AI100" s="43"/>
      <c r="AJ100" s="43"/>
      <c r="AK100" s="48">
        <f t="shared" si="29"/>
        <v>0.33333333333333331</v>
      </c>
      <c r="AL100" s="43">
        <v>40</v>
      </c>
      <c r="AM100" s="41">
        <f t="shared" si="41"/>
        <v>2359.6</v>
      </c>
      <c r="AN100" s="54"/>
      <c r="AO100" s="54"/>
      <c r="AP100" s="54"/>
      <c r="AQ100" s="43">
        <f t="shared" si="42"/>
        <v>2359.6</v>
      </c>
      <c r="AR100" s="41">
        <f t="shared" si="30"/>
        <v>26324.287499999995</v>
      </c>
      <c r="AS100" s="41">
        <f t="shared" si="33"/>
        <v>28683.887499999993</v>
      </c>
      <c r="AT100" s="41">
        <f t="shared" si="39"/>
        <v>2632.4287499999996</v>
      </c>
      <c r="AU100" s="43">
        <f t="shared" si="43"/>
        <v>31316.316249999993</v>
      </c>
      <c r="AV100" s="107">
        <v>25524.972999999994</v>
      </c>
      <c r="AW100" s="107">
        <f t="shared" si="31"/>
        <v>5791.3432499999981</v>
      </c>
    </row>
    <row r="101" spans="1:49" ht="52.5" customHeight="1" x14ac:dyDescent="0.25">
      <c r="A101" s="41">
        <v>84</v>
      </c>
      <c r="B101" s="52" t="s">
        <v>338</v>
      </c>
      <c r="C101" s="52" t="s">
        <v>74</v>
      </c>
      <c r="D101" s="52" t="s">
        <v>339</v>
      </c>
      <c r="E101" s="46" t="s">
        <v>306</v>
      </c>
      <c r="F101" s="46" t="s">
        <v>498</v>
      </c>
      <c r="G101" s="46" t="s">
        <v>340</v>
      </c>
      <c r="H101" s="46" t="s">
        <v>571</v>
      </c>
      <c r="I101" s="46" t="s">
        <v>341</v>
      </c>
      <c r="J101" s="46">
        <v>3.49</v>
      </c>
      <c r="K101" s="46">
        <v>4.4000000000000004</v>
      </c>
      <c r="L101" s="43">
        <v>17697</v>
      </c>
      <c r="M101" s="43">
        <f t="shared" si="40"/>
        <v>61762.530000000006</v>
      </c>
      <c r="N101" s="43">
        <f t="shared" si="34"/>
        <v>77866.8</v>
      </c>
      <c r="O101" s="53">
        <v>16</v>
      </c>
      <c r="P101" s="53"/>
      <c r="Q101" s="43">
        <v>6</v>
      </c>
      <c r="R101" s="53">
        <f t="shared" si="35"/>
        <v>22</v>
      </c>
      <c r="S101" s="54">
        <f t="shared" si="36"/>
        <v>0.88888888888888884</v>
      </c>
      <c r="T101" s="54">
        <f t="shared" si="47"/>
        <v>0</v>
      </c>
      <c r="U101" s="54">
        <f t="shared" si="47"/>
        <v>0.25</v>
      </c>
      <c r="V101" s="54">
        <f t="shared" si="37"/>
        <v>1.1388888888888888</v>
      </c>
      <c r="W101" s="43">
        <f t="shared" si="28"/>
        <v>54900.026666666672</v>
      </c>
      <c r="X101" s="43">
        <f t="shared" si="45"/>
        <v>0</v>
      </c>
      <c r="Y101" s="43">
        <f t="shared" si="46"/>
        <v>19466.7</v>
      </c>
      <c r="Z101" s="43">
        <f t="shared" si="38"/>
        <v>74366.726666666669</v>
      </c>
      <c r="AA101" s="48">
        <v>1.25</v>
      </c>
      <c r="AB101" s="43"/>
      <c r="AC101" s="43"/>
      <c r="AD101" s="43"/>
      <c r="AE101" s="54"/>
      <c r="AF101" s="53"/>
      <c r="AG101" s="43"/>
      <c r="AH101" s="54"/>
      <c r="AI101" s="43"/>
      <c r="AJ101" s="43"/>
      <c r="AK101" s="48">
        <f t="shared" si="29"/>
        <v>0.88888888888888884</v>
      </c>
      <c r="AL101" s="43">
        <v>40</v>
      </c>
      <c r="AM101" s="41">
        <f t="shared" si="41"/>
        <v>6292.2666666666664</v>
      </c>
      <c r="AN101" s="54"/>
      <c r="AO101" s="54"/>
      <c r="AP101" s="54"/>
      <c r="AQ101" s="43">
        <f t="shared" si="42"/>
        <v>6292.2666666666664</v>
      </c>
      <c r="AR101" s="41">
        <f t="shared" si="30"/>
        <v>92958.40833333334</v>
      </c>
      <c r="AS101" s="41">
        <f t="shared" si="33"/>
        <v>99250.675000000003</v>
      </c>
      <c r="AT101" s="41">
        <f t="shared" si="39"/>
        <v>9295.8408333333336</v>
      </c>
      <c r="AU101" s="43">
        <f t="shared" si="43"/>
        <v>108546.51583333334</v>
      </c>
      <c r="AV101" s="107">
        <v>88095.665999999997</v>
      </c>
      <c r="AW101" s="107">
        <f t="shared" si="31"/>
        <v>20450.849833333341</v>
      </c>
    </row>
    <row r="102" spans="1:49" ht="33" x14ac:dyDescent="0.25">
      <c r="A102" s="41">
        <f t="shared" si="44"/>
        <v>85</v>
      </c>
      <c r="B102" s="52" t="s">
        <v>342</v>
      </c>
      <c r="C102" s="52" t="s">
        <v>343</v>
      </c>
      <c r="D102" s="52" t="s">
        <v>344</v>
      </c>
      <c r="E102" s="46" t="s">
        <v>62</v>
      </c>
      <c r="F102" s="46" t="s">
        <v>539</v>
      </c>
      <c r="G102" s="46"/>
      <c r="H102" s="46" t="s">
        <v>92</v>
      </c>
      <c r="I102" s="46" t="s">
        <v>110</v>
      </c>
      <c r="J102" s="46">
        <v>4.7300000000000004</v>
      </c>
      <c r="K102" s="46"/>
      <c r="L102" s="43">
        <v>17697</v>
      </c>
      <c r="M102" s="43">
        <f t="shared" si="40"/>
        <v>83706.810000000012</v>
      </c>
      <c r="N102" s="43">
        <f t="shared" si="34"/>
        <v>0</v>
      </c>
      <c r="O102" s="53">
        <v>14</v>
      </c>
      <c r="P102" s="53"/>
      <c r="Q102" s="43"/>
      <c r="R102" s="53">
        <f t="shared" si="35"/>
        <v>14</v>
      </c>
      <c r="S102" s="54">
        <f t="shared" si="36"/>
        <v>0.77777777777777779</v>
      </c>
      <c r="T102" s="54">
        <f t="shared" si="47"/>
        <v>0</v>
      </c>
      <c r="U102" s="54">
        <f t="shared" si="47"/>
        <v>0</v>
      </c>
      <c r="V102" s="54">
        <f t="shared" si="37"/>
        <v>0.77777777777777779</v>
      </c>
      <c r="W102" s="43">
        <f t="shared" si="28"/>
        <v>65105.296666666676</v>
      </c>
      <c r="X102" s="43">
        <f t="shared" si="45"/>
        <v>0</v>
      </c>
      <c r="Y102" s="43">
        <f t="shared" si="46"/>
        <v>0</v>
      </c>
      <c r="Z102" s="43">
        <f t="shared" si="38"/>
        <v>65105.296666666676</v>
      </c>
      <c r="AA102" s="48">
        <v>1.25</v>
      </c>
      <c r="AB102" s="43"/>
      <c r="AC102" s="43"/>
      <c r="AD102" s="43"/>
      <c r="AE102" s="43">
        <v>14</v>
      </c>
      <c r="AF102" s="53">
        <v>10</v>
      </c>
      <c r="AG102" s="43">
        <f>17697*AF102%/18*AE102</f>
        <v>1376.4333333333334</v>
      </c>
      <c r="AH102" s="54"/>
      <c r="AI102" s="43"/>
      <c r="AJ102" s="43"/>
      <c r="AK102" s="48">
        <f t="shared" si="29"/>
        <v>0.77777777777777779</v>
      </c>
      <c r="AL102" s="43">
        <v>40</v>
      </c>
      <c r="AM102" s="41">
        <f t="shared" si="41"/>
        <v>5505.7333333333336</v>
      </c>
      <c r="AN102" s="54"/>
      <c r="AO102" s="54"/>
      <c r="AP102" s="54"/>
      <c r="AQ102" s="43">
        <f t="shared" si="42"/>
        <v>6882.166666666667</v>
      </c>
      <c r="AR102" s="41">
        <f t="shared" si="30"/>
        <v>81381.620833333349</v>
      </c>
      <c r="AS102" s="41">
        <f t="shared" si="33"/>
        <v>88263.78750000002</v>
      </c>
      <c r="AT102" s="41">
        <f t="shared" si="39"/>
        <v>8138.1620833333354</v>
      </c>
      <c r="AU102" s="43">
        <f t="shared" si="43"/>
        <v>96401.949583333349</v>
      </c>
      <c r="AV102" s="107">
        <v>78497.993000000017</v>
      </c>
      <c r="AW102" s="107">
        <f t="shared" si="31"/>
        <v>17903.956583333333</v>
      </c>
    </row>
    <row r="103" spans="1:49" ht="49.5" x14ac:dyDescent="0.25">
      <c r="A103" s="41">
        <v>86</v>
      </c>
      <c r="B103" s="68" t="s">
        <v>345</v>
      </c>
      <c r="C103" s="69" t="s">
        <v>346</v>
      </c>
      <c r="D103" s="69" t="s">
        <v>347</v>
      </c>
      <c r="E103" s="46" t="s">
        <v>62</v>
      </c>
      <c r="F103" s="46" t="s">
        <v>499</v>
      </c>
      <c r="G103" s="46" t="s">
        <v>68</v>
      </c>
      <c r="H103" s="46" t="s">
        <v>64</v>
      </c>
      <c r="I103" s="46" t="s">
        <v>68</v>
      </c>
      <c r="J103" s="46">
        <v>5.41</v>
      </c>
      <c r="K103" s="46"/>
      <c r="L103" s="43">
        <v>17697</v>
      </c>
      <c r="M103" s="43">
        <f t="shared" si="40"/>
        <v>95740.77</v>
      </c>
      <c r="N103" s="43">
        <f t="shared" si="34"/>
        <v>0</v>
      </c>
      <c r="O103" s="53">
        <v>9</v>
      </c>
      <c r="P103" s="53"/>
      <c r="Q103" s="43"/>
      <c r="R103" s="53">
        <f t="shared" si="35"/>
        <v>9</v>
      </c>
      <c r="S103" s="54">
        <f t="shared" si="36"/>
        <v>0.5</v>
      </c>
      <c r="T103" s="54">
        <f t="shared" si="47"/>
        <v>0</v>
      </c>
      <c r="U103" s="54">
        <f t="shared" si="47"/>
        <v>0</v>
      </c>
      <c r="V103" s="54">
        <f t="shared" si="37"/>
        <v>0.5</v>
      </c>
      <c r="W103" s="43">
        <f t="shared" si="28"/>
        <v>47870.385000000009</v>
      </c>
      <c r="X103" s="43">
        <f t="shared" si="45"/>
        <v>0</v>
      </c>
      <c r="Y103" s="43">
        <f t="shared" si="46"/>
        <v>0</v>
      </c>
      <c r="Z103" s="43">
        <f t="shared" si="38"/>
        <v>47870.385000000009</v>
      </c>
      <c r="AA103" s="48">
        <v>1.25</v>
      </c>
      <c r="AB103" s="43"/>
      <c r="AC103" s="43"/>
      <c r="AD103" s="43"/>
      <c r="AE103" s="43"/>
      <c r="AF103" s="53"/>
      <c r="AG103" s="43"/>
      <c r="AH103" s="54"/>
      <c r="AI103" s="43"/>
      <c r="AJ103" s="43"/>
      <c r="AK103" s="48">
        <f t="shared" si="29"/>
        <v>0.5</v>
      </c>
      <c r="AL103" s="43">
        <v>40</v>
      </c>
      <c r="AM103" s="41">
        <f t="shared" si="41"/>
        <v>3539.4</v>
      </c>
      <c r="AN103" s="54"/>
      <c r="AO103" s="54"/>
      <c r="AP103" s="54"/>
      <c r="AQ103" s="43">
        <f t="shared" si="42"/>
        <v>3539.4</v>
      </c>
      <c r="AR103" s="41">
        <f t="shared" si="30"/>
        <v>59837.981250000012</v>
      </c>
      <c r="AS103" s="41">
        <f t="shared" si="33"/>
        <v>63377.381250000013</v>
      </c>
      <c r="AT103" s="41">
        <f t="shared" si="39"/>
        <v>5983.7981250000012</v>
      </c>
      <c r="AU103" s="43">
        <f t="shared" si="43"/>
        <v>69361.179375000007</v>
      </c>
      <c r="AV103" s="107">
        <v>56196.823500000013</v>
      </c>
      <c r="AW103" s="107">
        <f t="shared" si="31"/>
        <v>13164.355874999994</v>
      </c>
    </row>
    <row r="104" spans="1:49" ht="33" x14ac:dyDescent="0.25">
      <c r="A104" s="41">
        <v>87</v>
      </c>
      <c r="B104" s="52" t="s">
        <v>348</v>
      </c>
      <c r="C104" s="52" t="s">
        <v>171</v>
      </c>
      <c r="D104" s="52" t="s">
        <v>349</v>
      </c>
      <c r="E104" s="46" t="s">
        <v>62</v>
      </c>
      <c r="F104" s="46" t="s">
        <v>500</v>
      </c>
      <c r="G104" s="46" t="s">
        <v>63</v>
      </c>
      <c r="H104" s="46" t="s">
        <v>64</v>
      </c>
      <c r="I104" s="46" t="s">
        <v>63</v>
      </c>
      <c r="J104" s="46">
        <v>4.95</v>
      </c>
      <c r="K104" s="46"/>
      <c r="L104" s="43">
        <v>17697</v>
      </c>
      <c r="M104" s="43">
        <f t="shared" si="40"/>
        <v>87600.150000000009</v>
      </c>
      <c r="N104" s="43">
        <f t="shared" si="34"/>
        <v>0</v>
      </c>
      <c r="O104" s="53">
        <v>24</v>
      </c>
      <c r="P104" s="53"/>
      <c r="Q104" s="43"/>
      <c r="R104" s="53">
        <f t="shared" si="35"/>
        <v>24</v>
      </c>
      <c r="S104" s="54">
        <f t="shared" si="36"/>
        <v>1.3333333333333333</v>
      </c>
      <c r="T104" s="54">
        <f t="shared" si="47"/>
        <v>0</v>
      </c>
      <c r="U104" s="54">
        <f t="shared" si="47"/>
        <v>0</v>
      </c>
      <c r="V104" s="54">
        <f t="shared" si="37"/>
        <v>1.3333333333333333</v>
      </c>
      <c r="W104" s="43">
        <f t="shared" si="28"/>
        <v>116800.20000000001</v>
      </c>
      <c r="X104" s="43">
        <f t="shared" si="45"/>
        <v>0</v>
      </c>
      <c r="Y104" s="43">
        <f t="shared" si="46"/>
        <v>0</v>
      </c>
      <c r="Z104" s="43">
        <f t="shared" si="38"/>
        <v>116800.20000000001</v>
      </c>
      <c r="AA104" s="48">
        <v>1.25</v>
      </c>
      <c r="AB104" s="43"/>
      <c r="AC104" s="43"/>
      <c r="AD104" s="43"/>
      <c r="AE104" s="54"/>
      <c r="AF104" s="53"/>
      <c r="AG104" s="43"/>
      <c r="AH104" s="54"/>
      <c r="AI104" s="43"/>
      <c r="AJ104" s="43"/>
      <c r="AK104" s="48">
        <f t="shared" si="29"/>
        <v>1.3333333333333333</v>
      </c>
      <c r="AL104" s="43">
        <v>40</v>
      </c>
      <c r="AM104" s="41">
        <f t="shared" si="41"/>
        <v>9438.4</v>
      </c>
      <c r="AN104" s="54"/>
      <c r="AO104" s="54"/>
      <c r="AP104" s="54"/>
      <c r="AQ104" s="43">
        <f t="shared" si="42"/>
        <v>9438.4</v>
      </c>
      <c r="AR104" s="41">
        <f t="shared" si="30"/>
        <v>146000.25</v>
      </c>
      <c r="AS104" s="41">
        <f t="shared" si="33"/>
        <v>155438.65</v>
      </c>
      <c r="AT104" s="41">
        <f t="shared" si="39"/>
        <v>14600.025000000001</v>
      </c>
      <c r="AU104" s="43">
        <f t="shared" si="43"/>
        <v>170038.67499999999</v>
      </c>
      <c r="AV104" s="107">
        <v>137918.62</v>
      </c>
      <c r="AW104" s="107">
        <f t="shared" si="31"/>
        <v>32120.054999999993</v>
      </c>
    </row>
    <row r="105" spans="1:49" ht="33" x14ac:dyDescent="0.25">
      <c r="A105" s="41">
        <v>88</v>
      </c>
      <c r="B105" s="52" t="s">
        <v>350</v>
      </c>
      <c r="C105" s="52" t="s">
        <v>351</v>
      </c>
      <c r="D105" s="52" t="s">
        <v>352</v>
      </c>
      <c r="E105" s="46" t="s">
        <v>62</v>
      </c>
      <c r="F105" s="46" t="s">
        <v>489</v>
      </c>
      <c r="G105" s="46" t="s">
        <v>146</v>
      </c>
      <c r="H105" s="46" t="s">
        <v>64</v>
      </c>
      <c r="I105" s="46" t="s">
        <v>146</v>
      </c>
      <c r="J105" s="46">
        <v>4.95</v>
      </c>
      <c r="K105" s="46"/>
      <c r="L105" s="43">
        <v>17697</v>
      </c>
      <c r="M105" s="43">
        <f t="shared" si="40"/>
        <v>87600.150000000009</v>
      </c>
      <c r="N105" s="43">
        <f t="shared" si="34"/>
        <v>0</v>
      </c>
      <c r="O105" s="53">
        <v>17</v>
      </c>
      <c r="P105" s="53"/>
      <c r="Q105" s="43"/>
      <c r="R105" s="53">
        <f t="shared" si="35"/>
        <v>17</v>
      </c>
      <c r="S105" s="54">
        <f t="shared" si="36"/>
        <v>0.94444444444444442</v>
      </c>
      <c r="T105" s="54">
        <f t="shared" si="47"/>
        <v>0</v>
      </c>
      <c r="U105" s="54">
        <f t="shared" si="47"/>
        <v>0</v>
      </c>
      <c r="V105" s="54">
        <f t="shared" si="37"/>
        <v>0.94444444444444442</v>
      </c>
      <c r="W105" s="43">
        <f t="shared" si="28"/>
        <v>82733.475000000006</v>
      </c>
      <c r="X105" s="43">
        <f t="shared" si="45"/>
        <v>0</v>
      </c>
      <c r="Y105" s="43">
        <f t="shared" si="46"/>
        <v>0</v>
      </c>
      <c r="Z105" s="43">
        <f t="shared" si="38"/>
        <v>82733.475000000006</v>
      </c>
      <c r="AA105" s="48">
        <v>1.25</v>
      </c>
      <c r="AB105" s="43"/>
      <c r="AC105" s="43"/>
      <c r="AD105" s="43"/>
      <c r="AE105" s="54"/>
      <c r="AF105" s="53"/>
      <c r="AG105" s="43"/>
      <c r="AH105" s="54">
        <v>1</v>
      </c>
      <c r="AI105" s="43">
        <v>15</v>
      </c>
      <c r="AJ105" s="43">
        <f>17697*AI105%*AH105</f>
        <v>2654.5499999999997</v>
      </c>
      <c r="AK105" s="48">
        <f t="shared" si="29"/>
        <v>0.94444444444444442</v>
      </c>
      <c r="AL105" s="43">
        <v>40</v>
      </c>
      <c r="AM105" s="41">
        <f t="shared" si="41"/>
        <v>6685.5333333333338</v>
      </c>
      <c r="AN105" s="54"/>
      <c r="AO105" s="54"/>
      <c r="AP105" s="54"/>
      <c r="AQ105" s="43">
        <f t="shared" si="42"/>
        <v>9340.0833333333339</v>
      </c>
      <c r="AR105" s="41">
        <f t="shared" si="30"/>
        <v>103416.84375</v>
      </c>
      <c r="AS105" s="41">
        <f t="shared" si="33"/>
        <v>112756.92708333333</v>
      </c>
      <c r="AT105" s="41">
        <f t="shared" si="39"/>
        <v>10341.684375000001</v>
      </c>
      <c r="AU105" s="43">
        <f t="shared" si="43"/>
        <v>123098.61145833333</v>
      </c>
      <c r="AV105" s="107">
        <v>100346.90583333334</v>
      </c>
      <c r="AW105" s="107">
        <f t="shared" si="31"/>
        <v>22751.705624999988</v>
      </c>
    </row>
    <row r="106" spans="1:49" ht="33" x14ac:dyDescent="0.25">
      <c r="A106" s="41">
        <f t="shared" si="44"/>
        <v>89</v>
      </c>
      <c r="B106" s="52" t="s">
        <v>353</v>
      </c>
      <c r="C106" s="52" t="s">
        <v>148</v>
      </c>
      <c r="D106" s="52" t="s">
        <v>354</v>
      </c>
      <c r="E106" s="46" t="s">
        <v>62</v>
      </c>
      <c r="F106" s="67" t="s">
        <v>528</v>
      </c>
      <c r="G106" s="67" t="s">
        <v>157</v>
      </c>
      <c r="H106" s="46" t="s">
        <v>69</v>
      </c>
      <c r="I106" s="67" t="s">
        <v>157</v>
      </c>
      <c r="J106" s="46">
        <v>5.08</v>
      </c>
      <c r="K106" s="46"/>
      <c r="L106" s="43">
        <v>17697</v>
      </c>
      <c r="M106" s="43">
        <f t="shared" si="40"/>
        <v>89900.76</v>
      </c>
      <c r="N106" s="43">
        <f t="shared" si="34"/>
        <v>0</v>
      </c>
      <c r="O106" s="53">
        <v>19.5</v>
      </c>
      <c r="P106" s="53"/>
      <c r="Q106" s="43"/>
      <c r="R106" s="53">
        <f t="shared" si="35"/>
        <v>19.5</v>
      </c>
      <c r="S106" s="54">
        <f t="shared" si="36"/>
        <v>1.0833333333333333</v>
      </c>
      <c r="T106" s="54">
        <f t="shared" si="47"/>
        <v>0</v>
      </c>
      <c r="U106" s="54">
        <f t="shared" si="47"/>
        <v>0</v>
      </c>
      <c r="V106" s="54">
        <f t="shared" si="37"/>
        <v>1.0833333333333333</v>
      </c>
      <c r="W106" s="43">
        <f t="shared" si="28"/>
        <v>97392.49</v>
      </c>
      <c r="X106" s="43">
        <f t="shared" si="45"/>
        <v>0</v>
      </c>
      <c r="Y106" s="43">
        <f t="shared" si="46"/>
        <v>0</v>
      </c>
      <c r="Z106" s="43">
        <f t="shared" si="38"/>
        <v>97392.49</v>
      </c>
      <c r="AA106" s="48">
        <v>1.25</v>
      </c>
      <c r="AB106" s="43"/>
      <c r="AC106" s="43"/>
      <c r="AD106" s="43"/>
      <c r="AE106" s="54"/>
      <c r="AF106" s="53"/>
      <c r="AG106" s="43"/>
      <c r="AH106" s="54"/>
      <c r="AI106" s="43"/>
      <c r="AJ106" s="43"/>
      <c r="AK106" s="48">
        <f t="shared" si="29"/>
        <v>1.0833333333333333</v>
      </c>
      <c r="AL106" s="43">
        <v>40</v>
      </c>
      <c r="AM106" s="41">
        <f t="shared" si="41"/>
        <v>7668.7</v>
      </c>
      <c r="AN106" s="54"/>
      <c r="AO106" s="54"/>
      <c r="AP106" s="54"/>
      <c r="AQ106" s="43">
        <f t="shared" si="42"/>
        <v>7668.7</v>
      </c>
      <c r="AR106" s="41">
        <f t="shared" si="30"/>
        <v>121740.6125</v>
      </c>
      <c r="AS106" s="41">
        <f t="shared" si="33"/>
        <v>129409.3125</v>
      </c>
      <c r="AT106" s="41">
        <f t="shared" si="39"/>
        <v>12174.061250000001</v>
      </c>
      <c r="AU106" s="43">
        <f t="shared" si="43"/>
        <v>141583.37375</v>
      </c>
      <c r="AV106" s="107">
        <v>114800.439</v>
      </c>
      <c r="AW106" s="107">
        <f t="shared" si="31"/>
        <v>26782.93475</v>
      </c>
    </row>
    <row r="107" spans="1:49" ht="33" x14ac:dyDescent="0.25">
      <c r="A107" s="41">
        <v>90</v>
      </c>
      <c r="B107" s="52" t="s">
        <v>355</v>
      </c>
      <c r="C107" s="52" t="s">
        <v>116</v>
      </c>
      <c r="D107" s="52" t="s">
        <v>356</v>
      </c>
      <c r="E107" s="46" t="s">
        <v>127</v>
      </c>
      <c r="F107" s="46" t="s">
        <v>501</v>
      </c>
      <c r="G107" s="46" t="s">
        <v>181</v>
      </c>
      <c r="H107" s="46" t="s">
        <v>237</v>
      </c>
      <c r="I107" s="46" t="s">
        <v>181</v>
      </c>
      <c r="J107" s="46"/>
      <c r="K107" s="46">
        <v>4.34</v>
      </c>
      <c r="L107" s="43">
        <v>17697</v>
      </c>
      <c r="M107" s="43">
        <f t="shared" si="40"/>
        <v>0</v>
      </c>
      <c r="N107" s="43">
        <f t="shared" si="34"/>
        <v>76804.98</v>
      </c>
      <c r="O107" s="53"/>
      <c r="P107" s="53"/>
      <c r="Q107" s="43">
        <v>6</v>
      </c>
      <c r="R107" s="53">
        <f t="shared" si="35"/>
        <v>6</v>
      </c>
      <c r="S107" s="54">
        <f t="shared" si="36"/>
        <v>0</v>
      </c>
      <c r="T107" s="54">
        <f t="shared" si="47"/>
        <v>0</v>
      </c>
      <c r="U107" s="54">
        <f t="shared" si="47"/>
        <v>0.25</v>
      </c>
      <c r="V107" s="54">
        <f t="shared" si="37"/>
        <v>0.25</v>
      </c>
      <c r="W107" s="43">
        <f t="shared" si="28"/>
        <v>0</v>
      </c>
      <c r="X107" s="43">
        <f t="shared" si="45"/>
        <v>0</v>
      </c>
      <c r="Y107" s="43">
        <f t="shared" si="46"/>
        <v>19201.244999999999</v>
      </c>
      <c r="Z107" s="43">
        <f t="shared" si="38"/>
        <v>19201.244999999999</v>
      </c>
      <c r="AA107" s="48">
        <v>1.25</v>
      </c>
      <c r="AB107" s="43"/>
      <c r="AC107" s="43"/>
      <c r="AD107" s="43"/>
      <c r="AE107" s="54"/>
      <c r="AF107" s="53"/>
      <c r="AG107" s="43"/>
      <c r="AH107" s="54"/>
      <c r="AI107" s="43"/>
      <c r="AJ107" s="43"/>
      <c r="AK107" s="48">
        <f t="shared" si="29"/>
        <v>0</v>
      </c>
      <c r="AL107" s="43"/>
      <c r="AM107" s="41">
        <f t="shared" si="41"/>
        <v>0</v>
      </c>
      <c r="AN107" s="54"/>
      <c r="AO107" s="54"/>
      <c r="AP107" s="54"/>
      <c r="AQ107" s="43">
        <f t="shared" si="42"/>
        <v>0</v>
      </c>
      <c r="AR107" s="41">
        <f t="shared" si="30"/>
        <v>24001.556249999998</v>
      </c>
      <c r="AS107" s="41">
        <f t="shared" si="33"/>
        <v>24001.556249999998</v>
      </c>
      <c r="AT107" s="41">
        <f t="shared" si="39"/>
        <v>2400.1556249999999</v>
      </c>
      <c r="AU107" s="43">
        <f t="shared" si="43"/>
        <v>26401.711874999997</v>
      </c>
      <c r="AV107" s="107">
        <v>21121.369500000001</v>
      </c>
      <c r="AW107" s="107">
        <f t="shared" si="31"/>
        <v>5280.3423749999965</v>
      </c>
    </row>
    <row r="108" spans="1:49" ht="33" x14ac:dyDescent="0.25">
      <c r="A108" s="41">
        <f t="shared" si="44"/>
        <v>91</v>
      </c>
      <c r="B108" s="52" t="s">
        <v>357</v>
      </c>
      <c r="C108" s="52" t="s">
        <v>358</v>
      </c>
      <c r="D108" s="52" t="s">
        <v>359</v>
      </c>
      <c r="E108" s="46" t="s">
        <v>127</v>
      </c>
      <c r="F108" s="46" t="s">
        <v>502</v>
      </c>
      <c r="G108" s="46" t="s">
        <v>234</v>
      </c>
      <c r="H108" s="46" t="s">
        <v>129</v>
      </c>
      <c r="I108" s="46" t="s">
        <v>360</v>
      </c>
      <c r="J108" s="46">
        <v>4.3899999999999997</v>
      </c>
      <c r="K108" s="46"/>
      <c r="L108" s="43">
        <v>17697</v>
      </c>
      <c r="M108" s="43">
        <f t="shared" si="40"/>
        <v>77689.829999999987</v>
      </c>
      <c r="N108" s="43">
        <f t="shared" si="34"/>
        <v>0</v>
      </c>
      <c r="O108" s="53">
        <v>20</v>
      </c>
      <c r="P108" s="53"/>
      <c r="Q108" s="43"/>
      <c r="R108" s="53">
        <f t="shared" si="35"/>
        <v>20</v>
      </c>
      <c r="S108" s="54">
        <f t="shared" si="36"/>
        <v>1.1111111111111112</v>
      </c>
      <c r="T108" s="54">
        <f t="shared" si="47"/>
        <v>0</v>
      </c>
      <c r="U108" s="54">
        <f t="shared" si="47"/>
        <v>0</v>
      </c>
      <c r="V108" s="54">
        <f t="shared" si="37"/>
        <v>1.1111111111111112</v>
      </c>
      <c r="W108" s="43">
        <f t="shared" si="28"/>
        <v>86322.033333333311</v>
      </c>
      <c r="X108" s="43">
        <f t="shared" si="45"/>
        <v>0</v>
      </c>
      <c r="Y108" s="43">
        <f t="shared" si="46"/>
        <v>0</v>
      </c>
      <c r="Z108" s="43">
        <f t="shared" si="38"/>
        <v>86322.033333333311</v>
      </c>
      <c r="AA108" s="48">
        <v>1.25</v>
      </c>
      <c r="AB108" s="43"/>
      <c r="AC108" s="43"/>
      <c r="AD108" s="43"/>
      <c r="AE108" s="54"/>
      <c r="AF108" s="53"/>
      <c r="AG108" s="43"/>
      <c r="AH108" s="54"/>
      <c r="AI108" s="43"/>
      <c r="AJ108" s="43"/>
      <c r="AK108" s="48">
        <f t="shared" si="29"/>
        <v>1.1111111111111112</v>
      </c>
      <c r="AL108" s="43">
        <v>40</v>
      </c>
      <c r="AM108" s="41">
        <f t="shared" si="41"/>
        <v>7865.3333333333339</v>
      </c>
      <c r="AN108" s="54"/>
      <c r="AO108" s="54"/>
      <c r="AP108" s="54"/>
      <c r="AQ108" s="43">
        <f t="shared" si="42"/>
        <v>7865.3333333333339</v>
      </c>
      <c r="AR108" s="41">
        <f t="shared" si="30"/>
        <v>107902.54166666664</v>
      </c>
      <c r="AS108" s="41">
        <f t="shared" si="33"/>
        <v>115767.87499999997</v>
      </c>
      <c r="AT108" s="41">
        <f t="shared" si="39"/>
        <v>10790.254166666666</v>
      </c>
      <c r="AU108" s="43">
        <f t="shared" si="43"/>
        <v>126558.12916666664</v>
      </c>
      <c r="AV108" s="107">
        <v>102819.56999999998</v>
      </c>
      <c r="AW108" s="107">
        <f t="shared" si="31"/>
        <v>23738.559166666659</v>
      </c>
    </row>
    <row r="109" spans="1:49" ht="49.5" x14ac:dyDescent="0.25">
      <c r="A109" s="41">
        <v>92</v>
      </c>
      <c r="B109" s="52" t="s">
        <v>361</v>
      </c>
      <c r="C109" s="52" t="s">
        <v>116</v>
      </c>
      <c r="D109" s="52" t="s">
        <v>362</v>
      </c>
      <c r="E109" s="46" t="s">
        <v>62</v>
      </c>
      <c r="F109" s="46" t="s">
        <v>503</v>
      </c>
      <c r="G109" s="46" t="s">
        <v>529</v>
      </c>
      <c r="H109" s="46" t="s">
        <v>570</v>
      </c>
      <c r="I109" s="46" t="s">
        <v>225</v>
      </c>
      <c r="J109" s="46">
        <v>5.41</v>
      </c>
      <c r="K109" s="46">
        <v>4.75</v>
      </c>
      <c r="L109" s="43">
        <v>17697</v>
      </c>
      <c r="M109" s="43">
        <f t="shared" si="40"/>
        <v>95740.77</v>
      </c>
      <c r="N109" s="43">
        <f t="shared" si="34"/>
        <v>84060.75</v>
      </c>
      <c r="O109" s="53">
        <v>14</v>
      </c>
      <c r="P109" s="53"/>
      <c r="Q109" s="43">
        <v>12</v>
      </c>
      <c r="R109" s="53">
        <f t="shared" si="35"/>
        <v>26</v>
      </c>
      <c r="S109" s="54">
        <f t="shared" si="36"/>
        <v>0.77777777777777779</v>
      </c>
      <c r="T109" s="54">
        <f t="shared" si="47"/>
        <v>0</v>
      </c>
      <c r="U109" s="54">
        <f t="shared" si="47"/>
        <v>0.5</v>
      </c>
      <c r="V109" s="54">
        <f t="shared" si="37"/>
        <v>1.2777777777777777</v>
      </c>
      <c r="W109" s="43">
        <f t="shared" si="28"/>
        <v>74465.043333333335</v>
      </c>
      <c r="X109" s="43">
        <f t="shared" si="45"/>
        <v>0</v>
      </c>
      <c r="Y109" s="43">
        <f t="shared" si="46"/>
        <v>42030.375</v>
      </c>
      <c r="Z109" s="43">
        <f t="shared" si="38"/>
        <v>116495.41833333333</v>
      </c>
      <c r="AA109" s="48">
        <v>1.25</v>
      </c>
      <c r="AB109" s="43"/>
      <c r="AC109" s="43"/>
      <c r="AD109" s="43"/>
      <c r="AE109" s="54"/>
      <c r="AF109" s="53"/>
      <c r="AG109" s="43"/>
      <c r="AH109" s="54"/>
      <c r="AI109" s="43"/>
      <c r="AJ109" s="43"/>
      <c r="AK109" s="48">
        <f t="shared" si="29"/>
        <v>0.77777777777777779</v>
      </c>
      <c r="AL109" s="43">
        <v>40</v>
      </c>
      <c r="AM109" s="41">
        <f t="shared" si="41"/>
        <v>5505.7333333333336</v>
      </c>
      <c r="AN109" s="54"/>
      <c r="AO109" s="54"/>
      <c r="AP109" s="54"/>
      <c r="AQ109" s="43">
        <f t="shared" si="42"/>
        <v>5505.7333333333336</v>
      </c>
      <c r="AR109" s="41">
        <f t="shared" si="30"/>
        <v>145619.27291666667</v>
      </c>
      <c r="AS109" s="41">
        <f t="shared" si="33"/>
        <v>151125.00625000001</v>
      </c>
      <c r="AT109" s="41">
        <f t="shared" si="39"/>
        <v>14561.927291666667</v>
      </c>
      <c r="AU109" s="43">
        <f t="shared" si="43"/>
        <v>165686.93354166666</v>
      </c>
      <c r="AV109" s="107">
        <v>133650.69349999999</v>
      </c>
      <c r="AW109" s="107">
        <f t="shared" si="31"/>
        <v>32036.240041666664</v>
      </c>
    </row>
    <row r="110" spans="1:49" ht="49.5" x14ac:dyDescent="0.25">
      <c r="A110" s="41">
        <f t="shared" si="44"/>
        <v>93</v>
      </c>
      <c r="B110" s="52" t="s">
        <v>363</v>
      </c>
      <c r="C110" s="52" t="s">
        <v>364</v>
      </c>
      <c r="D110" s="52" t="s">
        <v>365</v>
      </c>
      <c r="E110" s="46" t="s">
        <v>62</v>
      </c>
      <c r="F110" s="46" t="s">
        <v>504</v>
      </c>
      <c r="G110" s="46" t="s">
        <v>530</v>
      </c>
      <c r="H110" s="46" t="s">
        <v>570</v>
      </c>
      <c r="I110" s="46" t="s">
        <v>366</v>
      </c>
      <c r="J110" s="46">
        <v>5.41</v>
      </c>
      <c r="K110" s="46">
        <v>4.75</v>
      </c>
      <c r="L110" s="43">
        <v>17697</v>
      </c>
      <c r="M110" s="43">
        <f t="shared" si="40"/>
        <v>95740.77</v>
      </c>
      <c r="N110" s="43">
        <f t="shared" si="34"/>
        <v>84060.75</v>
      </c>
      <c r="O110" s="53">
        <v>17.5</v>
      </c>
      <c r="P110" s="53"/>
      <c r="Q110" s="43">
        <v>9</v>
      </c>
      <c r="R110" s="53">
        <f t="shared" si="35"/>
        <v>26.5</v>
      </c>
      <c r="S110" s="54">
        <f t="shared" si="36"/>
        <v>0.97222222222222221</v>
      </c>
      <c r="T110" s="54">
        <f t="shared" si="47"/>
        <v>0</v>
      </c>
      <c r="U110" s="54">
        <f t="shared" si="47"/>
        <v>0.375</v>
      </c>
      <c r="V110" s="54">
        <f t="shared" si="37"/>
        <v>1.3472222222222223</v>
      </c>
      <c r="W110" s="43">
        <f t="shared" si="28"/>
        <v>93081.304166666683</v>
      </c>
      <c r="X110" s="43">
        <f t="shared" si="45"/>
        <v>0</v>
      </c>
      <c r="Y110" s="43">
        <f t="shared" si="46"/>
        <v>31522.78125</v>
      </c>
      <c r="Z110" s="43">
        <f t="shared" si="38"/>
        <v>124604.08541666668</v>
      </c>
      <c r="AA110" s="48">
        <v>1.25</v>
      </c>
      <c r="AB110" s="43"/>
      <c r="AC110" s="43"/>
      <c r="AD110" s="43"/>
      <c r="AE110" s="54"/>
      <c r="AF110" s="53"/>
      <c r="AG110" s="43"/>
      <c r="AH110" s="54"/>
      <c r="AI110" s="43"/>
      <c r="AJ110" s="43"/>
      <c r="AK110" s="48">
        <f t="shared" si="29"/>
        <v>0.97222222222222221</v>
      </c>
      <c r="AL110" s="43">
        <v>40</v>
      </c>
      <c r="AM110" s="41">
        <f t="shared" si="41"/>
        <v>6882.1666666666661</v>
      </c>
      <c r="AN110" s="54"/>
      <c r="AO110" s="54"/>
      <c r="AP110" s="54"/>
      <c r="AQ110" s="43">
        <f t="shared" si="42"/>
        <v>6882.1666666666661</v>
      </c>
      <c r="AR110" s="41">
        <f t="shared" si="30"/>
        <v>155755.10677083334</v>
      </c>
      <c r="AS110" s="41">
        <f t="shared" si="33"/>
        <v>162637.2734375</v>
      </c>
      <c r="AT110" s="41">
        <f t="shared" si="39"/>
        <v>15575.510677083335</v>
      </c>
      <c r="AU110" s="43">
        <f t="shared" si="43"/>
        <v>178212.78411458334</v>
      </c>
      <c r="AV110" s="107">
        <v>143946.66062500002</v>
      </c>
      <c r="AW110" s="107">
        <f t="shared" si="31"/>
        <v>34266.123489583319</v>
      </c>
    </row>
    <row r="111" spans="1:49" ht="49.5" x14ac:dyDescent="0.25">
      <c r="A111" s="41">
        <v>94</v>
      </c>
      <c r="B111" s="52" t="s">
        <v>367</v>
      </c>
      <c r="C111" s="52" t="s">
        <v>368</v>
      </c>
      <c r="D111" s="52" t="s">
        <v>369</v>
      </c>
      <c r="E111" s="46" t="s">
        <v>62</v>
      </c>
      <c r="F111" s="46" t="s">
        <v>505</v>
      </c>
      <c r="G111" s="46" t="s">
        <v>370</v>
      </c>
      <c r="H111" s="46" t="s">
        <v>572</v>
      </c>
      <c r="I111" s="46" t="s">
        <v>370</v>
      </c>
      <c r="J111" s="46">
        <v>4.66</v>
      </c>
      <c r="K111" s="46">
        <v>4.62</v>
      </c>
      <c r="L111" s="43">
        <v>17697</v>
      </c>
      <c r="M111" s="43">
        <f t="shared" si="40"/>
        <v>82468.02</v>
      </c>
      <c r="N111" s="43">
        <f t="shared" si="34"/>
        <v>81760.14</v>
      </c>
      <c r="O111" s="53">
        <v>15.5</v>
      </c>
      <c r="P111" s="53"/>
      <c r="Q111" s="43">
        <v>12</v>
      </c>
      <c r="R111" s="53">
        <f t="shared" si="35"/>
        <v>27.5</v>
      </c>
      <c r="S111" s="54">
        <f t="shared" si="36"/>
        <v>0.86111111111111116</v>
      </c>
      <c r="T111" s="54">
        <f t="shared" si="47"/>
        <v>0</v>
      </c>
      <c r="U111" s="54">
        <f t="shared" si="47"/>
        <v>0.5</v>
      </c>
      <c r="V111" s="54">
        <f t="shared" si="37"/>
        <v>1.3611111111111112</v>
      </c>
      <c r="W111" s="43">
        <f t="shared" si="28"/>
        <v>71014.128333333341</v>
      </c>
      <c r="X111" s="43">
        <f t="shared" si="45"/>
        <v>0</v>
      </c>
      <c r="Y111" s="43">
        <f t="shared" si="46"/>
        <v>40880.07</v>
      </c>
      <c r="Z111" s="43">
        <f t="shared" si="38"/>
        <v>111894.19833333333</v>
      </c>
      <c r="AA111" s="48">
        <v>1.25</v>
      </c>
      <c r="AB111" s="43"/>
      <c r="AC111" s="43"/>
      <c r="AD111" s="43"/>
      <c r="AE111" s="54"/>
      <c r="AF111" s="53"/>
      <c r="AG111" s="43"/>
      <c r="AH111" s="54"/>
      <c r="AI111" s="43"/>
      <c r="AJ111" s="43"/>
      <c r="AK111" s="48">
        <f t="shared" si="29"/>
        <v>0.86111111111111116</v>
      </c>
      <c r="AL111" s="43">
        <v>40</v>
      </c>
      <c r="AM111" s="41">
        <f t="shared" si="41"/>
        <v>6095.6333333333341</v>
      </c>
      <c r="AN111" s="54"/>
      <c r="AO111" s="54"/>
      <c r="AP111" s="54"/>
      <c r="AQ111" s="43">
        <f t="shared" si="42"/>
        <v>6095.6333333333341</v>
      </c>
      <c r="AR111" s="41">
        <f t="shared" si="30"/>
        <v>139867.74791666667</v>
      </c>
      <c r="AS111" s="41">
        <f t="shared" si="33"/>
        <v>145963.38125000001</v>
      </c>
      <c r="AT111" s="41">
        <f t="shared" si="39"/>
        <v>13986.774791666669</v>
      </c>
      <c r="AU111" s="43">
        <f t="shared" si="43"/>
        <v>159950.15604166666</v>
      </c>
      <c r="AV111" s="107">
        <v>129179.2515</v>
      </c>
      <c r="AW111" s="107">
        <f t="shared" si="31"/>
        <v>30770.904541666663</v>
      </c>
    </row>
    <row r="112" spans="1:49" ht="49.5" x14ac:dyDescent="0.25">
      <c r="A112" s="41">
        <f t="shared" si="44"/>
        <v>95</v>
      </c>
      <c r="B112" s="52" t="s">
        <v>371</v>
      </c>
      <c r="C112" s="52" t="s">
        <v>372</v>
      </c>
      <c r="D112" s="52" t="s">
        <v>373</v>
      </c>
      <c r="E112" s="46" t="s">
        <v>62</v>
      </c>
      <c r="F112" s="46" t="s">
        <v>506</v>
      </c>
      <c r="G112" s="46" t="s">
        <v>374</v>
      </c>
      <c r="H112" s="46" t="s">
        <v>567</v>
      </c>
      <c r="I112" s="46" t="s">
        <v>374</v>
      </c>
      <c r="J112" s="46">
        <v>4.1399999999999997</v>
      </c>
      <c r="K112" s="46">
        <v>4.49</v>
      </c>
      <c r="L112" s="43">
        <v>17697</v>
      </c>
      <c r="M112" s="43">
        <f t="shared" si="40"/>
        <v>73265.579999999987</v>
      </c>
      <c r="N112" s="43">
        <f t="shared" si="34"/>
        <v>79459.53</v>
      </c>
      <c r="O112" s="53">
        <v>9.5</v>
      </c>
      <c r="P112" s="53"/>
      <c r="Q112" s="43">
        <v>6</v>
      </c>
      <c r="R112" s="53">
        <f t="shared" si="35"/>
        <v>15.5</v>
      </c>
      <c r="S112" s="54">
        <f t="shared" si="36"/>
        <v>0.52777777777777779</v>
      </c>
      <c r="T112" s="54">
        <f t="shared" si="47"/>
        <v>0</v>
      </c>
      <c r="U112" s="54">
        <f t="shared" si="47"/>
        <v>0.25</v>
      </c>
      <c r="V112" s="54">
        <f t="shared" si="37"/>
        <v>0.77777777777777779</v>
      </c>
      <c r="W112" s="43">
        <f t="shared" si="28"/>
        <v>38667.944999999992</v>
      </c>
      <c r="X112" s="43">
        <f t="shared" si="45"/>
        <v>0</v>
      </c>
      <c r="Y112" s="43">
        <f t="shared" si="46"/>
        <v>19864.8825</v>
      </c>
      <c r="Z112" s="43">
        <f t="shared" si="38"/>
        <v>58532.827499999992</v>
      </c>
      <c r="AA112" s="48">
        <v>1.25</v>
      </c>
      <c r="AB112" s="43"/>
      <c r="AC112" s="43"/>
      <c r="AD112" s="43"/>
      <c r="AE112" s="54"/>
      <c r="AF112" s="53"/>
      <c r="AG112" s="43"/>
      <c r="AH112" s="54"/>
      <c r="AI112" s="43"/>
      <c r="AJ112" s="43"/>
      <c r="AK112" s="48">
        <f t="shared" si="29"/>
        <v>0.52777777777777779</v>
      </c>
      <c r="AL112" s="43">
        <v>40</v>
      </c>
      <c r="AM112" s="41">
        <f t="shared" si="41"/>
        <v>3736.0333333333333</v>
      </c>
      <c r="AN112" s="54"/>
      <c r="AO112" s="54"/>
      <c r="AP112" s="54"/>
      <c r="AQ112" s="43">
        <f t="shared" si="42"/>
        <v>3736.0333333333333</v>
      </c>
      <c r="AR112" s="41">
        <f t="shared" si="30"/>
        <v>73166.034374999988</v>
      </c>
      <c r="AS112" s="41">
        <f t="shared" si="33"/>
        <v>76902.067708333328</v>
      </c>
      <c r="AT112" s="41">
        <f t="shared" si="39"/>
        <v>7316.603437499999</v>
      </c>
      <c r="AU112" s="43">
        <f t="shared" si="43"/>
        <v>84218.67114583333</v>
      </c>
      <c r="AV112" s="107">
        <v>68122.143583333323</v>
      </c>
      <c r="AW112" s="107">
        <f t="shared" si="31"/>
        <v>16096.527562500007</v>
      </c>
    </row>
    <row r="113" spans="1:49" ht="33" x14ac:dyDescent="0.25">
      <c r="A113" s="41">
        <v>96</v>
      </c>
      <c r="B113" s="52" t="s">
        <v>375</v>
      </c>
      <c r="C113" s="52" t="s">
        <v>304</v>
      </c>
      <c r="D113" s="52" t="s">
        <v>376</v>
      </c>
      <c r="E113" s="46" t="s">
        <v>127</v>
      </c>
      <c r="F113" s="46" t="s">
        <v>507</v>
      </c>
      <c r="G113" s="46" t="s">
        <v>110</v>
      </c>
      <c r="H113" s="46" t="s">
        <v>133</v>
      </c>
      <c r="I113" s="46" t="s">
        <v>110</v>
      </c>
      <c r="J113" s="46"/>
      <c r="K113" s="46">
        <v>3.41</v>
      </c>
      <c r="L113" s="43">
        <v>17697</v>
      </c>
      <c r="M113" s="43">
        <f t="shared" si="40"/>
        <v>0</v>
      </c>
      <c r="N113" s="43">
        <f t="shared" si="34"/>
        <v>60346.770000000004</v>
      </c>
      <c r="O113" s="53"/>
      <c r="P113" s="53">
        <v>22.5</v>
      </c>
      <c r="Q113" s="43"/>
      <c r="R113" s="53">
        <f t="shared" si="35"/>
        <v>22.5</v>
      </c>
      <c r="S113" s="54">
        <f t="shared" si="36"/>
        <v>0</v>
      </c>
      <c r="T113" s="54">
        <f t="shared" si="47"/>
        <v>0.9375</v>
      </c>
      <c r="U113" s="54">
        <f t="shared" si="47"/>
        <v>0</v>
      </c>
      <c r="V113" s="54">
        <f t="shared" si="37"/>
        <v>0.9375</v>
      </c>
      <c r="W113" s="43">
        <f t="shared" si="28"/>
        <v>0</v>
      </c>
      <c r="X113" s="43">
        <f t="shared" si="45"/>
        <v>56575.096875000003</v>
      </c>
      <c r="Y113" s="43">
        <f t="shared" si="46"/>
        <v>0</v>
      </c>
      <c r="Z113" s="43">
        <f t="shared" si="38"/>
        <v>56575.096875000003</v>
      </c>
      <c r="AA113" s="48">
        <v>1.25</v>
      </c>
      <c r="AB113" s="43"/>
      <c r="AC113" s="43"/>
      <c r="AD113" s="43"/>
      <c r="AE113" s="54"/>
      <c r="AF113" s="53"/>
      <c r="AG113" s="43"/>
      <c r="AH113" s="54"/>
      <c r="AI113" s="43"/>
      <c r="AJ113" s="43"/>
      <c r="AK113" s="48">
        <f t="shared" si="29"/>
        <v>0.9375</v>
      </c>
      <c r="AL113" s="43">
        <v>40</v>
      </c>
      <c r="AM113" s="41">
        <f t="shared" si="41"/>
        <v>6636.375</v>
      </c>
      <c r="AN113" s="54"/>
      <c r="AO113" s="54"/>
      <c r="AP113" s="54"/>
      <c r="AQ113" s="43">
        <f t="shared" si="42"/>
        <v>6636.375</v>
      </c>
      <c r="AR113" s="41">
        <f t="shared" si="30"/>
        <v>70718.87109375</v>
      </c>
      <c r="AS113" s="41">
        <f t="shared" si="33"/>
        <v>77355.24609375</v>
      </c>
      <c r="AT113" s="41">
        <f t="shared" si="39"/>
        <v>7071.8871093750004</v>
      </c>
      <c r="AU113" s="43">
        <f t="shared" si="43"/>
        <v>84427.133203125006</v>
      </c>
      <c r="AV113" s="107">
        <v>68868.981562500005</v>
      </c>
      <c r="AW113" s="107">
        <f t="shared" si="31"/>
        <v>15558.151640625001</v>
      </c>
    </row>
    <row r="114" spans="1:49" ht="33" x14ac:dyDescent="0.25">
      <c r="A114" s="41">
        <f t="shared" si="44"/>
        <v>97</v>
      </c>
      <c r="B114" s="44" t="s">
        <v>377</v>
      </c>
      <c r="C114" s="44" t="s">
        <v>304</v>
      </c>
      <c r="D114" s="52" t="s">
        <v>378</v>
      </c>
      <c r="E114" s="46" t="s">
        <v>127</v>
      </c>
      <c r="F114" s="46" t="s">
        <v>508</v>
      </c>
      <c r="G114" s="46" t="s">
        <v>110</v>
      </c>
      <c r="H114" s="46" t="s">
        <v>133</v>
      </c>
      <c r="I114" s="46" t="s">
        <v>110</v>
      </c>
      <c r="J114" s="46"/>
      <c r="K114" s="46">
        <v>3.49</v>
      </c>
      <c r="L114" s="43">
        <v>17697</v>
      </c>
      <c r="M114" s="43">
        <f t="shared" si="40"/>
        <v>0</v>
      </c>
      <c r="N114" s="43">
        <f t="shared" si="34"/>
        <v>61762.530000000006</v>
      </c>
      <c r="O114" s="53"/>
      <c r="P114" s="53">
        <v>21</v>
      </c>
      <c r="Q114" s="43"/>
      <c r="R114" s="53">
        <f t="shared" si="35"/>
        <v>21</v>
      </c>
      <c r="S114" s="54">
        <f t="shared" si="36"/>
        <v>0</v>
      </c>
      <c r="T114" s="54">
        <f t="shared" si="47"/>
        <v>0.875</v>
      </c>
      <c r="U114" s="54">
        <f t="shared" si="47"/>
        <v>0</v>
      </c>
      <c r="V114" s="54">
        <f t="shared" si="37"/>
        <v>0.875</v>
      </c>
      <c r="W114" s="43">
        <f t="shared" si="28"/>
        <v>0</v>
      </c>
      <c r="X114" s="43">
        <f t="shared" si="45"/>
        <v>54042.213750000003</v>
      </c>
      <c r="Y114" s="43">
        <f t="shared" si="46"/>
        <v>0</v>
      </c>
      <c r="Z114" s="43">
        <f t="shared" si="38"/>
        <v>54042.213750000003</v>
      </c>
      <c r="AA114" s="48">
        <v>1.25</v>
      </c>
      <c r="AB114" s="43"/>
      <c r="AC114" s="43"/>
      <c r="AD114" s="43"/>
      <c r="AE114" s="54"/>
      <c r="AF114" s="53"/>
      <c r="AG114" s="43"/>
      <c r="AH114" s="54"/>
      <c r="AI114" s="43"/>
      <c r="AJ114" s="43"/>
      <c r="AK114" s="48">
        <f t="shared" si="29"/>
        <v>0.875</v>
      </c>
      <c r="AL114" s="43">
        <v>40</v>
      </c>
      <c r="AM114" s="41">
        <f t="shared" si="41"/>
        <v>6193.95</v>
      </c>
      <c r="AN114" s="54"/>
      <c r="AO114" s="54"/>
      <c r="AP114" s="54"/>
      <c r="AQ114" s="43">
        <f t="shared" si="42"/>
        <v>6193.95</v>
      </c>
      <c r="AR114" s="41">
        <f t="shared" si="30"/>
        <v>67552.767187500009</v>
      </c>
      <c r="AS114" s="41">
        <f t="shared" si="33"/>
        <v>73746.717187500006</v>
      </c>
      <c r="AT114" s="41">
        <f t="shared" si="39"/>
        <v>6755.2767187500012</v>
      </c>
      <c r="AU114" s="43">
        <f t="shared" si="43"/>
        <v>80501.993906250005</v>
      </c>
      <c r="AV114" s="107">
        <v>65640.385125000001</v>
      </c>
      <c r="AW114" s="107">
        <f t="shared" si="31"/>
        <v>14861.608781250005</v>
      </c>
    </row>
    <row r="115" spans="1:49" ht="49.5" x14ac:dyDescent="0.25">
      <c r="A115" s="41">
        <v>98</v>
      </c>
      <c r="B115" s="52" t="s">
        <v>379</v>
      </c>
      <c r="C115" s="52" t="s">
        <v>380</v>
      </c>
      <c r="D115" s="52" t="s">
        <v>381</v>
      </c>
      <c r="E115" s="46" t="s">
        <v>62</v>
      </c>
      <c r="F115" s="46" t="s">
        <v>509</v>
      </c>
      <c r="G115" s="46" t="s">
        <v>68</v>
      </c>
      <c r="H115" s="46" t="s">
        <v>69</v>
      </c>
      <c r="I115" s="46" t="s">
        <v>68</v>
      </c>
      <c r="J115" s="46">
        <v>5.41</v>
      </c>
      <c r="K115" s="46"/>
      <c r="L115" s="43">
        <v>17697</v>
      </c>
      <c r="M115" s="43">
        <f t="shared" si="40"/>
        <v>95740.77</v>
      </c>
      <c r="N115" s="43">
        <f t="shared" si="34"/>
        <v>0</v>
      </c>
      <c r="O115" s="53">
        <v>5</v>
      </c>
      <c r="P115" s="53"/>
      <c r="Q115" s="43"/>
      <c r="R115" s="53">
        <f t="shared" si="35"/>
        <v>5</v>
      </c>
      <c r="S115" s="54">
        <f t="shared" si="36"/>
        <v>0.27777777777777779</v>
      </c>
      <c r="T115" s="54">
        <f t="shared" si="47"/>
        <v>0</v>
      </c>
      <c r="U115" s="54">
        <f t="shared" si="47"/>
        <v>0</v>
      </c>
      <c r="V115" s="54">
        <f t="shared" si="37"/>
        <v>0.27777777777777779</v>
      </c>
      <c r="W115" s="43">
        <f t="shared" si="28"/>
        <v>26594.658333333336</v>
      </c>
      <c r="X115" s="43">
        <f t="shared" si="45"/>
        <v>0</v>
      </c>
      <c r="Y115" s="43">
        <f t="shared" si="46"/>
        <v>0</v>
      </c>
      <c r="Z115" s="43">
        <f t="shared" si="38"/>
        <v>26594.658333333336</v>
      </c>
      <c r="AA115" s="48">
        <v>1.25</v>
      </c>
      <c r="AB115" s="43"/>
      <c r="AC115" s="43"/>
      <c r="AD115" s="43"/>
      <c r="AE115" s="54"/>
      <c r="AF115" s="53"/>
      <c r="AG115" s="43"/>
      <c r="AH115" s="54"/>
      <c r="AI115" s="43"/>
      <c r="AJ115" s="43"/>
      <c r="AK115" s="48">
        <f t="shared" si="29"/>
        <v>0.27777777777777779</v>
      </c>
      <c r="AL115" s="43">
        <v>40</v>
      </c>
      <c r="AM115" s="41">
        <f t="shared" si="41"/>
        <v>1966.3333333333335</v>
      </c>
      <c r="AN115" s="54"/>
      <c r="AO115" s="54"/>
      <c r="AP115" s="54"/>
      <c r="AQ115" s="43">
        <f t="shared" si="42"/>
        <v>1966.3333333333335</v>
      </c>
      <c r="AR115" s="41">
        <f t="shared" si="30"/>
        <v>33243.322916666672</v>
      </c>
      <c r="AS115" s="41">
        <f t="shared" si="33"/>
        <v>35209.656250000007</v>
      </c>
      <c r="AT115" s="41">
        <f t="shared" si="39"/>
        <v>3324.3322916666675</v>
      </c>
      <c r="AU115" s="43">
        <f t="shared" si="43"/>
        <v>38533.988541666673</v>
      </c>
      <c r="AV115" s="107">
        <v>31220.457500000004</v>
      </c>
      <c r="AW115" s="107">
        <f t="shared" si="31"/>
        <v>7313.5310416666689</v>
      </c>
    </row>
    <row r="116" spans="1:49" ht="33" x14ac:dyDescent="0.25">
      <c r="A116" s="41">
        <v>99</v>
      </c>
      <c r="B116" s="44" t="s">
        <v>540</v>
      </c>
      <c r="C116" s="44" t="s">
        <v>116</v>
      </c>
      <c r="D116" s="44" t="s">
        <v>546</v>
      </c>
      <c r="E116" s="45" t="s">
        <v>62</v>
      </c>
      <c r="F116" s="45" t="s">
        <v>541</v>
      </c>
      <c r="G116" s="45"/>
      <c r="H116" s="45" t="s">
        <v>551</v>
      </c>
      <c r="I116" s="45" t="s">
        <v>68</v>
      </c>
      <c r="J116" s="45"/>
      <c r="K116" s="45">
        <v>4.6900000000000004</v>
      </c>
      <c r="L116" s="41">
        <v>17697</v>
      </c>
      <c r="M116" s="43">
        <f t="shared" si="40"/>
        <v>0</v>
      </c>
      <c r="N116" s="41">
        <f t="shared" si="34"/>
        <v>82998.930000000008</v>
      </c>
      <c r="O116" s="47"/>
      <c r="P116" s="53"/>
      <c r="Q116" s="43">
        <v>6</v>
      </c>
      <c r="R116" s="53">
        <f t="shared" si="35"/>
        <v>6</v>
      </c>
      <c r="S116" s="54">
        <f t="shared" si="36"/>
        <v>0</v>
      </c>
      <c r="T116" s="54">
        <f t="shared" si="47"/>
        <v>0</v>
      </c>
      <c r="U116" s="54">
        <f t="shared" si="47"/>
        <v>0.25</v>
      </c>
      <c r="V116" s="54">
        <f t="shared" si="37"/>
        <v>0.25</v>
      </c>
      <c r="W116" s="43">
        <f t="shared" si="28"/>
        <v>0</v>
      </c>
      <c r="X116" s="43">
        <f t="shared" si="45"/>
        <v>0</v>
      </c>
      <c r="Y116" s="43">
        <f t="shared" si="46"/>
        <v>20749.732500000002</v>
      </c>
      <c r="Z116" s="43">
        <f t="shared" si="38"/>
        <v>20749.732500000002</v>
      </c>
      <c r="AA116" s="48">
        <v>1.25</v>
      </c>
      <c r="AB116" s="43"/>
      <c r="AC116" s="43"/>
      <c r="AD116" s="43"/>
      <c r="AE116" s="54"/>
      <c r="AF116" s="53"/>
      <c r="AG116" s="43"/>
      <c r="AH116" s="54"/>
      <c r="AI116" s="43"/>
      <c r="AJ116" s="43"/>
      <c r="AK116" s="48">
        <f t="shared" si="29"/>
        <v>0</v>
      </c>
      <c r="AL116" s="43">
        <v>40</v>
      </c>
      <c r="AM116" s="41">
        <f t="shared" si="41"/>
        <v>0</v>
      </c>
      <c r="AN116" s="54"/>
      <c r="AO116" s="54"/>
      <c r="AP116" s="54"/>
      <c r="AQ116" s="43">
        <f t="shared" si="42"/>
        <v>0</v>
      </c>
      <c r="AR116" s="41">
        <f t="shared" si="30"/>
        <v>25937.165625000001</v>
      </c>
      <c r="AS116" s="41">
        <f t="shared" si="33"/>
        <v>25937.165625000001</v>
      </c>
      <c r="AT116" s="41">
        <f t="shared" si="39"/>
        <v>2593.7165625000002</v>
      </c>
      <c r="AU116" s="43">
        <f t="shared" si="43"/>
        <v>28530.882187500003</v>
      </c>
      <c r="AV116" s="107">
        <v>22824.705750000001</v>
      </c>
      <c r="AW116" s="107">
        <f t="shared" si="31"/>
        <v>5706.1764375000021</v>
      </c>
    </row>
    <row r="117" spans="1:49" ht="31.5" x14ac:dyDescent="0.25">
      <c r="A117" s="41"/>
      <c r="B117" s="95" t="s">
        <v>559</v>
      </c>
      <c r="C117" s="96" t="s">
        <v>560</v>
      </c>
      <c r="D117" s="96" t="s">
        <v>561</v>
      </c>
      <c r="E117" s="66" t="s">
        <v>62</v>
      </c>
      <c r="F117" s="66" t="s">
        <v>562</v>
      </c>
      <c r="G117" s="45" t="s">
        <v>563</v>
      </c>
      <c r="H117" s="66" t="s">
        <v>573</v>
      </c>
      <c r="I117" s="45"/>
      <c r="J117" s="45">
        <v>4.1399999999999997</v>
      </c>
      <c r="K117" s="45"/>
      <c r="L117" s="41">
        <v>17697</v>
      </c>
      <c r="M117" s="43">
        <f t="shared" si="40"/>
        <v>73265.579999999987</v>
      </c>
      <c r="N117" s="41">
        <f t="shared" si="34"/>
        <v>0</v>
      </c>
      <c r="O117" s="47">
        <v>9.5</v>
      </c>
      <c r="P117" s="53"/>
      <c r="Q117" s="43"/>
      <c r="R117" s="53">
        <f t="shared" si="35"/>
        <v>9.5</v>
      </c>
      <c r="S117" s="54">
        <f t="shared" si="36"/>
        <v>0.52777777777777779</v>
      </c>
      <c r="T117" s="54">
        <f t="shared" si="47"/>
        <v>0</v>
      </c>
      <c r="U117" s="54">
        <f t="shared" si="47"/>
        <v>0</v>
      </c>
      <c r="V117" s="54">
        <f t="shared" si="37"/>
        <v>0.52777777777777779</v>
      </c>
      <c r="W117" s="43">
        <f t="shared" si="28"/>
        <v>38667.944999999992</v>
      </c>
      <c r="X117" s="43">
        <f t="shared" si="45"/>
        <v>0</v>
      </c>
      <c r="Y117" s="43">
        <f t="shared" si="46"/>
        <v>0</v>
      </c>
      <c r="Z117" s="43">
        <f t="shared" si="38"/>
        <v>38667.944999999992</v>
      </c>
      <c r="AA117" s="48">
        <v>1.25</v>
      </c>
      <c r="AB117" s="43"/>
      <c r="AC117" s="43"/>
      <c r="AD117" s="43"/>
      <c r="AE117" s="54"/>
      <c r="AF117" s="53"/>
      <c r="AG117" s="43"/>
      <c r="AH117" s="54"/>
      <c r="AI117" s="43"/>
      <c r="AJ117" s="43"/>
      <c r="AK117" s="48">
        <f t="shared" si="29"/>
        <v>0.52777777777777779</v>
      </c>
      <c r="AL117" s="43">
        <v>40</v>
      </c>
      <c r="AM117" s="41">
        <f t="shared" si="41"/>
        <v>3736.0333333333333</v>
      </c>
      <c r="AN117" s="54"/>
      <c r="AO117" s="54"/>
      <c r="AP117" s="54"/>
      <c r="AQ117" s="43">
        <f t="shared" si="42"/>
        <v>3736.0333333333333</v>
      </c>
      <c r="AR117" s="41">
        <f t="shared" si="30"/>
        <v>48334.931249999994</v>
      </c>
      <c r="AS117" s="41">
        <f t="shared" si="33"/>
        <v>52070.964583333327</v>
      </c>
      <c r="AT117" s="41">
        <f t="shared" si="39"/>
        <v>4833.493125</v>
      </c>
      <c r="AU117" s="43">
        <f t="shared" si="43"/>
        <v>56904.457708333328</v>
      </c>
      <c r="AV117" s="107">
        <v>46270.772833333322</v>
      </c>
      <c r="AW117" s="107">
        <f t="shared" si="31"/>
        <v>10633.684875000006</v>
      </c>
    </row>
    <row r="118" spans="1:49" ht="66" x14ac:dyDescent="0.25">
      <c r="A118" s="41">
        <v>100</v>
      </c>
      <c r="B118" s="52" t="s">
        <v>382</v>
      </c>
      <c r="C118" s="52" t="s">
        <v>383</v>
      </c>
      <c r="D118" s="52" t="s">
        <v>384</v>
      </c>
      <c r="E118" s="46" t="s">
        <v>62</v>
      </c>
      <c r="F118" s="46" t="s">
        <v>510</v>
      </c>
      <c r="G118" s="46"/>
      <c r="H118" s="46" t="s">
        <v>574</v>
      </c>
      <c r="I118" s="46" t="s">
        <v>110</v>
      </c>
      <c r="J118" s="46">
        <v>4.1399999999999997</v>
      </c>
      <c r="K118" s="46">
        <v>4</v>
      </c>
      <c r="L118" s="43">
        <v>17697</v>
      </c>
      <c r="M118" s="43">
        <f t="shared" si="40"/>
        <v>73265.579999999987</v>
      </c>
      <c r="N118" s="43">
        <f t="shared" si="34"/>
        <v>70788</v>
      </c>
      <c r="O118" s="53">
        <v>22.5</v>
      </c>
      <c r="P118" s="53"/>
      <c r="Q118" s="43">
        <v>6</v>
      </c>
      <c r="R118" s="53">
        <f t="shared" si="35"/>
        <v>28.5</v>
      </c>
      <c r="S118" s="54">
        <f t="shared" si="36"/>
        <v>1.25</v>
      </c>
      <c r="T118" s="54">
        <f t="shared" ref="T118:U132" si="48">P118/24</f>
        <v>0</v>
      </c>
      <c r="U118" s="54">
        <f t="shared" si="48"/>
        <v>0.25</v>
      </c>
      <c r="V118" s="54">
        <f t="shared" si="37"/>
        <v>1.5</v>
      </c>
      <c r="W118" s="43">
        <f t="shared" si="28"/>
        <v>91581.974999999991</v>
      </c>
      <c r="X118" s="43">
        <f t="shared" si="45"/>
        <v>0</v>
      </c>
      <c r="Y118" s="43">
        <f t="shared" si="46"/>
        <v>17697</v>
      </c>
      <c r="Z118" s="43">
        <f t="shared" si="38"/>
        <v>109278.97499999999</v>
      </c>
      <c r="AA118" s="48">
        <v>1.25</v>
      </c>
      <c r="AB118" s="43"/>
      <c r="AC118" s="43"/>
      <c r="AD118" s="43"/>
      <c r="AE118" s="54"/>
      <c r="AF118" s="53"/>
      <c r="AG118" s="43"/>
      <c r="AH118" s="54"/>
      <c r="AI118" s="43"/>
      <c r="AJ118" s="43"/>
      <c r="AK118" s="48">
        <f t="shared" si="29"/>
        <v>1.25</v>
      </c>
      <c r="AL118" s="43">
        <v>40</v>
      </c>
      <c r="AM118" s="41">
        <f t="shared" si="41"/>
        <v>8848.5</v>
      </c>
      <c r="AN118" s="54"/>
      <c r="AO118" s="54"/>
      <c r="AP118" s="54"/>
      <c r="AQ118" s="43">
        <f t="shared" si="42"/>
        <v>8848.5</v>
      </c>
      <c r="AR118" s="41">
        <f t="shared" si="30"/>
        <v>136598.71875</v>
      </c>
      <c r="AS118" s="41">
        <f t="shared" si="33"/>
        <v>145447.21875</v>
      </c>
      <c r="AT118" s="41">
        <f t="shared" si="39"/>
        <v>13659.871875000001</v>
      </c>
      <c r="AU118" s="43">
        <f t="shared" si="43"/>
        <v>159107.09062500001</v>
      </c>
      <c r="AV118" s="107">
        <v>129055.3725</v>
      </c>
      <c r="AW118" s="107">
        <f t="shared" si="31"/>
        <v>30051.718125000014</v>
      </c>
    </row>
    <row r="119" spans="1:49" ht="45" x14ac:dyDescent="0.25">
      <c r="A119" s="41">
        <v>101</v>
      </c>
      <c r="B119" s="44" t="s">
        <v>385</v>
      </c>
      <c r="C119" s="44" t="s">
        <v>116</v>
      </c>
      <c r="D119" s="44" t="s">
        <v>386</v>
      </c>
      <c r="E119" s="46" t="s">
        <v>127</v>
      </c>
      <c r="F119" s="46" t="s">
        <v>511</v>
      </c>
      <c r="G119" s="46" t="s">
        <v>110</v>
      </c>
      <c r="H119" s="46" t="s">
        <v>133</v>
      </c>
      <c r="I119" s="46" t="s">
        <v>110</v>
      </c>
      <c r="J119" s="46"/>
      <c r="K119" s="46">
        <v>3.69</v>
      </c>
      <c r="L119" s="43">
        <v>17697</v>
      </c>
      <c r="M119" s="43">
        <f t="shared" si="40"/>
        <v>0</v>
      </c>
      <c r="N119" s="43">
        <f t="shared" si="34"/>
        <v>65301.93</v>
      </c>
      <c r="O119" s="53"/>
      <c r="P119" s="53"/>
      <c r="Q119" s="43">
        <v>12</v>
      </c>
      <c r="R119" s="53">
        <f t="shared" si="35"/>
        <v>12</v>
      </c>
      <c r="S119" s="54">
        <f t="shared" si="36"/>
        <v>0</v>
      </c>
      <c r="T119" s="54">
        <f t="shared" si="48"/>
        <v>0</v>
      </c>
      <c r="U119" s="54">
        <f t="shared" si="48"/>
        <v>0.5</v>
      </c>
      <c r="V119" s="54">
        <f t="shared" si="37"/>
        <v>0.5</v>
      </c>
      <c r="W119" s="43">
        <f t="shared" si="28"/>
        <v>0</v>
      </c>
      <c r="X119" s="43">
        <f t="shared" si="45"/>
        <v>0</v>
      </c>
      <c r="Y119" s="43">
        <f t="shared" si="46"/>
        <v>32650.965000000004</v>
      </c>
      <c r="Z119" s="43">
        <f t="shared" si="38"/>
        <v>32650.965000000004</v>
      </c>
      <c r="AA119" s="48">
        <v>1.25</v>
      </c>
      <c r="AB119" s="43"/>
      <c r="AC119" s="43"/>
      <c r="AD119" s="43"/>
      <c r="AE119" s="54"/>
      <c r="AF119" s="53"/>
      <c r="AG119" s="43"/>
      <c r="AH119" s="54"/>
      <c r="AI119" s="43"/>
      <c r="AJ119" s="43"/>
      <c r="AK119" s="48">
        <f t="shared" si="29"/>
        <v>0</v>
      </c>
      <c r="AL119" s="43">
        <v>40</v>
      </c>
      <c r="AM119" s="41">
        <f t="shared" si="41"/>
        <v>0</v>
      </c>
      <c r="AN119" s="54"/>
      <c r="AO119" s="54"/>
      <c r="AP119" s="54"/>
      <c r="AQ119" s="43">
        <f t="shared" si="42"/>
        <v>0</v>
      </c>
      <c r="AR119" s="41">
        <f t="shared" si="30"/>
        <v>40813.706250000003</v>
      </c>
      <c r="AS119" s="41">
        <f t="shared" si="33"/>
        <v>40813.706250000003</v>
      </c>
      <c r="AT119" s="41">
        <f t="shared" si="39"/>
        <v>4081.3706250000005</v>
      </c>
      <c r="AU119" s="43">
        <f t="shared" si="43"/>
        <v>44895.076875000006</v>
      </c>
      <c r="AV119" s="107">
        <v>35916.061500000003</v>
      </c>
      <c r="AW119" s="107">
        <f t="shared" si="31"/>
        <v>8979.0153750000027</v>
      </c>
    </row>
    <row r="120" spans="1:49" ht="33" x14ac:dyDescent="0.25">
      <c r="A120" s="41">
        <v>102</v>
      </c>
      <c r="B120" s="52" t="s">
        <v>387</v>
      </c>
      <c r="C120" s="52" t="s">
        <v>388</v>
      </c>
      <c r="D120" s="52" t="s">
        <v>389</v>
      </c>
      <c r="E120" s="46" t="s">
        <v>62</v>
      </c>
      <c r="F120" s="46" t="s">
        <v>512</v>
      </c>
      <c r="G120" s="46" t="s">
        <v>328</v>
      </c>
      <c r="H120" s="46" t="s">
        <v>570</v>
      </c>
      <c r="I120" s="46" t="s">
        <v>328</v>
      </c>
      <c r="J120" s="46">
        <v>5.41</v>
      </c>
      <c r="K120" s="46">
        <v>4.75</v>
      </c>
      <c r="L120" s="43">
        <v>17697</v>
      </c>
      <c r="M120" s="43">
        <f t="shared" si="40"/>
        <v>95740.77</v>
      </c>
      <c r="N120" s="43">
        <f t="shared" si="34"/>
        <v>84060.75</v>
      </c>
      <c r="O120" s="53">
        <v>4</v>
      </c>
      <c r="P120" s="53">
        <v>12</v>
      </c>
      <c r="Q120" s="43"/>
      <c r="R120" s="53">
        <f t="shared" si="35"/>
        <v>16</v>
      </c>
      <c r="S120" s="54">
        <f t="shared" si="36"/>
        <v>0.22222222222222221</v>
      </c>
      <c r="T120" s="54">
        <f t="shared" si="48"/>
        <v>0.5</v>
      </c>
      <c r="U120" s="54">
        <f t="shared" si="48"/>
        <v>0</v>
      </c>
      <c r="V120" s="54">
        <f t="shared" si="37"/>
        <v>0.72222222222222221</v>
      </c>
      <c r="W120" s="43">
        <f t="shared" si="28"/>
        <v>21275.726666666669</v>
      </c>
      <c r="X120" s="43">
        <f t="shared" si="45"/>
        <v>42030.375</v>
      </c>
      <c r="Y120" s="43">
        <f t="shared" si="46"/>
        <v>0</v>
      </c>
      <c r="Z120" s="43">
        <f t="shared" si="38"/>
        <v>63306.101666666669</v>
      </c>
      <c r="AA120" s="48">
        <v>1.25</v>
      </c>
      <c r="AB120" s="43"/>
      <c r="AC120" s="43"/>
      <c r="AD120" s="43"/>
      <c r="AE120" s="54"/>
      <c r="AF120" s="53"/>
      <c r="AG120" s="43"/>
      <c r="AH120" s="54"/>
      <c r="AI120" s="43"/>
      <c r="AJ120" s="43"/>
      <c r="AK120" s="48">
        <f t="shared" si="29"/>
        <v>0.72222222222222221</v>
      </c>
      <c r="AL120" s="43">
        <v>40</v>
      </c>
      <c r="AM120" s="41">
        <f t="shared" si="41"/>
        <v>5112.4666666666672</v>
      </c>
      <c r="AN120" s="54"/>
      <c r="AO120" s="54"/>
      <c r="AP120" s="54"/>
      <c r="AQ120" s="43">
        <f t="shared" si="42"/>
        <v>5112.4666666666672</v>
      </c>
      <c r="AR120" s="41">
        <f t="shared" si="30"/>
        <v>79132.62708333334</v>
      </c>
      <c r="AS120" s="41">
        <f t="shared" si="33"/>
        <v>84245.09375</v>
      </c>
      <c r="AT120" s="41">
        <f t="shared" si="39"/>
        <v>7913.2627083333346</v>
      </c>
      <c r="AU120" s="43">
        <f t="shared" si="43"/>
        <v>92158.356458333335</v>
      </c>
      <c r="AV120" s="107">
        <v>74749.178499999995</v>
      </c>
      <c r="AW120" s="107">
        <f t="shared" si="31"/>
        <v>17409.177958333341</v>
      </c>
    </row>
    <row r="121" spans="1:49" ht="49.5" x14ac:dyDescent="0.25">
      <c r="A121" s="41">
        <v>103</v>
      </c>
      <c r="B121" s="52" t="s">
        <v>390</v>
      </c>
      <c r="C121" s="52" t="s">
        <v>391</v>
      </c>
      <c r="D121" s="52" t="s">
        <v>392</v>
      </c>
      <c r="E121" s="46" t="s">
        <v>62</v>
      </c>
      <c r="F121" s="70" t="s">
        <v>513</v>
      </c>
      <c r="G121" s="46" t="s">
        <v>173</v>
      </c>
      <c r="H121" s="46" t="s">
        <v>69</v>
      </c>
      <c r="I121" s="46" t="s">
        <v>68</v>
      </c>
      <c r="J121" s="46">
        <v>5.41</v>
      </c>
      <c r="K121" s="46"/>
      <c r="L121" s="43">
        <v>17697</v>
      </c>
      <c r="M121" s="43">
        <f t="shared" si="40"/>
        <v>95740.77</v>
      </c>
      <c r="N121" s="43">
        <f t="shared" si="34"/>
        <v>0</v>
      </c>
      <c r="O121" s="53">
        <v>6.5</v>
      </c>
      <c r="P121" s="53"/>
      <c r="Q121" s="43"/>
      <c r="R121" s="53">
        <f t="shared" si="35"/>
        <v>6.5</v>
      </c>
      <c r="S121" s="54">
        <f t="shared" si="36"/>
        <v>0.3611111111111111</v>
      </c>
      <c r="T121" s="54">
        <f t="shared" si="48"/>
        <v>0</v>
      </c>
      <c r="U121" s="54">
        <f t="shared" si="48"/>
        <v>0</v>
      </c>
      <c r="V121" s="54">
        <f t="shared" si="37"/>
        <v>0.3611111111111111</v>
      </c>
      <c r="W121" s="43">
        <f t="shared" si="28"/>
        <v>34573.055833333339</v>
      </c>
      <c r="X121" s="43">
        <f t="shared" si="45"/>
        <v>0</v>
      </c>
      <c r="Y121" s="43">
        <f t="shared" si="46"/>
        <v>0</v>
      </c>
      <c r="Z121" s="43">
        <f t="shared" si="38"/>
        <v>34573.055833333339</v>
      </c>
      <c r="AA121" s="48">
        <v>1.25</v>
      </c>
      <c r="AB121" s="43"/>
      <c r="AC121" s="43"/>
      <c r="AD121" s="43"/>
      <c r="AE121" s="54"/>
      <c r="AF121" s="53"/>
      <c r="AG121" s="43"/>
      <c r="AH121" s="54"/>
      <c r="AI121" s="43"/>
      <c r="AJ121" s="43"/>
      <c r="AK121" s="48">
        <f t="shared" si="29"/>
        <v>0.3611111111111111</v>
      </c>
      <c r="AL121" s="43">
        <v>40</v>
      </c>
      <c r="AM121" s="41">
        <f t="shared" si="41"/>
        <v>2556.2333333333336</v>
      </c>
      <c r="AN121" s="54"/>
      <c r="AO121" s="54"/>
      <c r="AP121" s="54"/>
      <c r="AQ121" s="43">
        <f t="shared" si="42"/>
        <v>2556.2333333333336</v>
      </c>
      <c r="AR121" s="41">
        <f t="shared" si="30"/>
        <v>43216.319791666676</v>
      </c>
      <c r="AS121" s="41">
        <f t="shared" si="33"/>
        <v>45772.553125000006</v>
      </c>
      <c r="AT121" s="41">
        <f t="shared" si="39"/>
        <v>4321.6319791666674</v>
      </c>
      <c r="AU121" s="43">
        <f t="shared" si="43"/>
        <v>50094.185104166674</v>
      </c>
      <c r="AV121" s="107">
        <v>40586.594750000004</v>
      </c>
      <c r="AW121" s="107">
        <f t="shared" si="31"/>
        <v>9507.5903541666703</v>
      </c>
    </row>
    <row r="122" spans="1:49" ht="49.5" x14ac:dyDescent="0.25">
      <c r="A122" s="41">
        <v>104</v>
      </c>
      <c r="B122" s="44" t="s">
        <v>393</v>
      </c>
      <c r="C122" s="44" t="s">
        <v>135</v>
      </c>
      <c r="D122" s="44" t="s">
        <v>394</v>
      </c>
      <c r="E122" s="45" t="s">
        <v>62</v>
      </c>
      <c r="F122" s="45" t="s">
        <v>514</v>
      </c>
      <c r="G122" s="45" t="s">
        <v>68</v>
      </c>
      <c r="H122" s="46" t="s">
        <v>69</v>
      </c>
      <c r="I122" s="46" t="s">
        <v>68</v>
      </c>
      <c r="J122" s="46">
        <v>5.41</v>
      </c>
      <c r="K122" s="46"/>
      <c r="L122" s="43">
        <v>17697</v>
      </c>
      <c r="M122" s="43">
        <f t="shared" si="40"/>
        <v>95740.77</v>
      </c>
      <c r="N122" s="43">
        <f t="shared" si="34"/>
        <v>0</v>
      </c>
      <c r="O122" s="53">
        <v>18</v>
      </c>
      <c r="P122" s="53"/>
      <c r="Q122" s="43"/>
      <c r="R122" s="53">
        <f t="shared" si="35"/>
        <v>18</v>
      </c>
      <c r="S122" s="54">
        <f t="shared" si="36"/>
        <v>1</v>
      </c>
      <c r="T122" s="54">
        <f t="shared" si="48"/>
        <v>0</v>
      </c>
      <c r="U122" s="54">
        <f t="shared" si="48"/>
        <v>0</v>
      </c>
      <c r="V122" s="54">
        <f t="shared" si="37"/>
        <v>1</v>
      </c>
      <c r="W122" s="43">
        <f t="shared" si="28"/>
        <v>95740.770000000019</v>
      </c>
      <c r="X122" s="43">
        <f t="shared" si="45"/>
        <v>0</v>
      </c>
      <c r="Y122" s="43">
        <f t="shared" si="46"/>
        <v>0</v>
      </c>
      <c r="Z122" s="43">
        <f t="shared" si="38"/>
        <v>95740.770000000019</v>
      </c>
      <c r="AA122" s="48">
        <v>1.25</v>
      </c>
      <c r="AB122" s="43">
        <v>9</v>
      </c>
      <c r="AC122" s="43">
        <v>25</v>
      </c>
      <c r="AD122" s="43">
        <f>17697*AC122%/18*AB122</f>
        <v>2212.125</v>
      </c>
      <c r="AE122" s="54">
        <v>9</v>
      </c>
      <c r="AF122" s="53">
        <v>12.5</v>
      </c>
      <c r="AG122" s="43">
        <f>17697*AF122%/18*AE122</f>
        <v>1106.0625</v>
      </c>
      <c r="AH122" s="54">
        <v>1</v>
      </c>
      <c r="AI122" s="43">
        <v>30</v>
      </c>
      <c r="AJ122" s="43">
        <v>5309</v>
      </c>
      <c r="AK122" s="48">
        <f t="shared" si="29"/>
        <v>1</v>
      </c>
      <c r="AL122" s="43">
        <v>40</v>
      </c>
      <c r="AM122" s="41">
        <f t="shared" si="41"/>
        <v>7078.8</v>
      </c>
      <c r="AN122" s="54"/>
      <c r="AO122" s="54">
        <f>Z122*70%*1.25</f>
        <v>83773.173750000002</v>
      </c>
      <c r="AP122" s="54"/>
      <c r="AQ122" s="43">
        <f>AP122+AO122+AN122+AM122+AJ122+AG122+AD122</f>
        <v>99479.161250000005</v>
      </c>
      <c r="AR122" s="41">
        <f>Z122*AA122</f>
        <v>119675.96250000002</v>
      </c>
      <c r="AS122" s="41">
        <f t="shared" si="33"/>
        <v>219155.12375000003</v>
      </c>
      <c r="AT122" s="41">
        <f t="shared" si="39"/>
        <v>11967.596250000002</v>
      </c>
      <c r="AU122" s="43">
        <f t="shared" si="43"/>
        <v>231122.72000000003</v>
      </c>
      <c r="AV122" s="107">
        <v>188039.8345</v>
      </c>
      <c r="AW122" s="107">
        <f t="shared" si="31"/>
        <v>43082.885500000033</v>
      </c>
    </row>
    <row r="123" spans="1:49" ht="33" x14ac:dyDescent="0.25">
      <c r="A123" s="41">
        <v>105</v>
      </c>
      <c r="B123" s="52" t="s">
        <v>395</v>
      </c>
      <c r="C123" s="44" t="s">
        <v>116</v>
      </c>
      <c r="D123" s="52" t="s">
        <v>396</v>
      </c>
      <c r="E123" s="45" t="s">
        <v>127</v>
      </c>
      <c r="F123" s="70" t="s">
        <v>515</v>
      </c>
      <c r="G123" s="46"/>
      <c r="H123" s="46" t="s">
        <v>237</v>
      </c>
      <c r="I123" s="46" t="s">
        <v>68</v>
      </c>
      <c r="J123" s="46"/>
      <c r="K123" s="46">
        <v>4.22</v>
      </c>
      <c r="L123" s="43">
        <v>17697</v>
      </c>
      <c r="M123" s="43">
        <f t="shared" si="40"/>
        <v>0</v>
      </c>
      <c r="N123" s="43">
        <f t="shared" si="34"/>
        <v>74681.34</v>
      </c>
      <c r="O123" s="53">
        <v>0</v>
      </c>
      <c r="P123" s="53"/>
      <c r="Q123" s="43">
        <v>12</v>
      </c>
      <c r="R123" s="53">
        <f t="shared" si="35"/>
        <v>12</v>
      </c>
      <c r="S123" s="54">
        <f t="shared" si="36"/>
        <v>0</v>
      </c>
      <c r="T123" s="54">
        <f t="shared" si="48"/>
        <v>0</v>
      </c>
      <c r="U123" s="54">
        <f t="shared" si="48"/>
        <v>0.5</v>
      </c>
      <c r="V123" s="54">
        <f t="shared" si="37"/>
        <v>0.5</v>
      </c>
      <c r="W123" s="43">
        <f t="shared" si="28"/>
        <v>0</v>
      </c>
      <c r="X123" s="43">
        <f t="shared" si="45"/>
        <v>0</v>
      </c>
      <c r="Y123" s="43">
        <f t="shared" si="46"/>
        <v>37340.67</v>
      </c>
      <c r="Z123" s="43">
        <f t="shared" si="38"/>
        <v>37340.67</v>
      </c>
      <c r="AA123" s="48">
        <v>1.25</v>
      </c>
      <c r="AB123" s="43"/>
      <c r="AC123" s="43"/>
      <c r="AD123" s="43"/>
      <c r="AE123" s="54"/>
      <c r="AF123" s="53"/>
      <c r="AG123" s="43"/>
      <c r="AH123" s="54"/>
      <c r="AI123" s="43"/>
      <c r="AJ123" s="43"/>
      <c r="AK123" s="48">
        <f t="shared" si="29"/>
        <v>0</v>
      </c>
      <c r="AL123" s="43">
        <v>40</v>
      </c>
      <c r="AM123" s="41">
        <f t="shared" si="41"/>
        <v>0</v>
      </c>
      <c r="AN123" s="54"/>
      <c r="AO123" s="54"/>
      <c r="AP123" s="54"/>
      <c r="AQ123" s="43">
        <f t="shared" si="42"/>
        <v>0</v>
      </c>
      <c r="AR123" s="41">
        <f t="shared" si="30"/>
        <v>46675.837499999994</v>
      </c>
      <c r="AS123" s="41">
        <f t="shared" si="33"/>
        <v>46675.837499999994</v>
      </c>
      <c r="AT123" s="41">
        <f t="shared" si="39"/>
        <v>4667.5837499999998</v>
      </c>
      <c r="AU123" s="43">
        <f t="shared" si="43"/>
        <v>51343.421249999992</v>
      </c>
      <c r="AV123" s="107">
        <v>41074.737000000001</v>
      </c>
      <c r="AW123" s="107">
        <f t="shared" si="31"/>
        <v>10268.684249999991</v>
      </c>
    </row>
    <row r="124" spans="1:49" ht="33" x14ac:dyDescent="0.25">
      <c r="A124" s="41">
        <v>106</v>
      </c>
      <c r="B124" s="52" t="s">
        <v>397</v>
      </c>
      <c r="C124" s="44" t="s">
        <v>398</v>
      </c>
      <c r="D124" s="52" t="s">
        <v>399</v>
      </c>
      <c r="E124" s="45" t="s">
        <v>204</v>
      </c>
      <c r="F124" s="70" t="s">
        <v>516</v>
      </c>
      <c r="G124" s="46"/>
      <c r="H124" s="46" t="s">
        <v>69</v>
      </c>
      <c r="I124" s="46" t="s">
        <v>68</v>
      </c>
      <c r="J124" s="46">
        <v>5.32</v>
      </c>
      <c r="K124" s="46"/>
      <c r="L124" s="43">
        <v>17697</v>
      </c>
      <c r="M124" s="43">
        <f t="shared" si="40"/>
        <v>94148.040000000008</v>
      </c>
      <c r="N124" s="43">
        <f t="shared" si="34"/>
        <v>0</v>
      </c>
      <c r="O124" s="53">
        <v>12</v>
      </c>
      <c r="P124" s="53"/>
      <c r="Q124" s="43"/>
      <c r="R124" s="53">
        <f t="shared" si="35"/>
        <v>12</v>
      </c>
      <c r="S124" s="54">
        <f t="shared" si="36"/>
        <v>0.66666666666666663</v>
      </c>
      <c r="T124" s="54">
        <f t="shared" si="48"/>
        <v>0</v>
      </c>
      <c r="U124" s="54">
        <f t="shared" si="48"/>
        <v>0</v>
      </c>
      <c r="V124" s="54">
        <f t="shared" si="37"/>
        <v>0.66666666666666663</v>
      </c>
      <c r="W124" s="43">
        <f t="shared" si="28"/>
        <v>62765.36</v>
      </c>
      <c r="X124" s="43">
        <f t="shared" si="45"/>
        <v>0</v>
      </c>
      <c r="Y124" s="43">
        <f t="shared" si="46"/>
        <v>0</v>
      </c>
      <c r="Z124" s="43">
        <f t="shared" si="38"/>
        <v>62765.36</v>
      </c>
      <c r="AA124" s="48">
        <v>1.25</v>
      </c>
      <c r="AB124" s="43"/>
      <c r="AC124" s="43"/>
      <c r="AD124" s="43"/>
      <c r="AE124" s="54"/>
      <c r="AF124" s="53"/>
      <c r="AG124" s="43"/>
      <c r="AH124" s="54"/>
      <c r="AI124" s="43"/>
      <c r="AJ124" s="43"/>
      <c r="AK124" s="48">
        <f t="shared" si="29"/>
        <v>0.66666666666666663</v>
      </c>
      <c r="AL124" s="43">
        <v>40</v>
      </c>
      <c r="AM124" s="41">
        <f t="shared" si="41"/>
        <v>4719.2</v>
      </c>
      <c r="AN124" s="54"/>
      <c r="AO124" s="54"/>
      <c r="AP124" s="54"/>
      <c r="AQ124" s="43">
        <f t="shared" si="42"/>
        <v>4719.2</v>
      </c>
      <c r="AR124" s="41">
        <f t="shared" si="30"/>
        <v>78456.7</v>
      </c>
      <c r="AS124" s="41">
        <f t="shared" si="33"/>
        <v>83175.899999999994</v>
      </c>
      <c r="AT124" s="41">
        <f t="shared" si="39"/>
        <v>7845.67</v>
      </c>
      <c r="AU124" s="43">
        <f t="shared" si="43"/>
        <v>91021.569999999992</v>
      </c>
      <c r="AV124" s="107">
        <v>73761.09599999999</v>
      </c>
      <c r="AW124" s="107">
        <f t="shared" si="31"/>
        <v>17260.474000000002</v>
      </c>
    </row>
    <row r="125" spans="1:49" ht="33" x14ac:dyDescent="0.25">
      <c r="A125" s="41">
        <v>107</v>
      </c>
      <c r="B125" s="52" t="s">
        <v>400</v>
      </c>
      <c r="C125" s="52" t="s">
        <v>401</v>
      </c>
      <c r="D125" s="52" t="s">
        <v>402</v>
      </c>
      <c r="E125" s="46" t="s">
        <v>62</v>
      </c>
      <c r="F125" s="46" t="s">
        <v>486</v>
      </c>
      <c r="G125" s="46" t="s">
        <v>531</v>
      </c>
      <c r="H125" s="46" t="s">
        <v>64</v>
      </c>
      <c r="I125" s="46" t="s">
        <v>403</v>
      </c>
      <c r="J125" s="46">
        <v>5.12</v>
      </c>
      <c r="K125" s="46">
        <v>4.6900000000000004</v>
      </c>
      <c r="L125" s="43">
        <v>17697</v>
      </c>
      <c r="M125" s="43">
        <f t="shared" si="40"/>
        <v>90608.639999999999</v>
      </c>
      <c r="N125" s="43">
        <f t="shared" si="34"/>
        <v>82998.930000000008</v>
      </c>
      <c r="O125" s="53">
        <v>5</v>
      </c>
      <c r="P125" s="53">
        <v>22</v>
      </c>
      <c r="Q125" s="43"/>
      <c r="R125" s="53">
        <f t="shared" si="35"/>
        <v>27</v>
      </c>
      <c r="S125" s="54">
        <f t="shared" si="36"/>
        <v>0.27777777777777779</v>
      </c>
      <c r="T125" s="54">
        <f t="shared" si="48"/>
        <v>0.91666666666666663</v>
      </c>
      <c r="U125" s="54">
        <f t="shared" si="48"/>
        <v>0</v>
      </c>
      <c r="V125" s="54">
        <f t="shared" si="37"/>
        <v>1.1944444444444444</v>
      </c>
      <c r="W125" s="43">
        <f t="shared" si="28"/>
        <v>25169.066666666666</v>
      </c>
      <c r="X125" s="43">
        <f t="shared" si="45"/>
        <v>76082.352500000008</v>
      </c>
      <c r="Y125" s="43">
        <f t="shared" si="46"/>
        <v>0</v>
      </c>
      <c r="Z125" s="43">
        <f t="shared" si="38"/>
        <v>101251.41916666667</v>
      </c>
      <c r="AA125" s="48">
        <v>1.25</v>
      </c>
      <c r="AB125" s="43"/>
      <c r="AC125" s="43"/>
      <c r="AD125" s="43"/>
      <c r="AE125" s="54"/>
      <c r="AF125" s="53"/>
      <c r="AG125" s="43"/>
      <c r="AH125" s="54"/>
      <c r="AI125" s="43"/>
      <c r="AJ125" s="43"/>
      <c r="AK125" s="48">
        <f t="shared" si="29"/>
        <v>1.1944444444444444</v>
      </c>
      <c r="AL125" s="43">
        <v>40</v>
      </c>
      <c r="AM125" s="41">
        <f t="shared" si="41"/>
        <v>8455.2333333333336</v>
      </c>
      <c r="AN125" s="54"/>
      <c r="AO125" s="54"/>
      <c r="AP125" s="54"/>
      <c r="AQ125" s="43">
        <f t="shared" si="42"/>
        <v>8455.2333333333336</v>
      </c>
      <c r="AR125" s="41">
        <f t="shared" si="30"/>
        <v>126564.27395833335</v>
      </c>
      <c r="AS125" s="41">
        <f t="shared" si="33"/>
        <v>135019.50729166667</v>
      </c>
      <c r="AT125" s="41">
        <f t="shared" si="39"/>
        <v>12656.427395833336</v>
      </c>
      <c r="AU125" s="43">
        <f t="shared" si="43"/>
        <v>147675.9346875</v>
      </c>
      <c r="AV125" s="107">
        <v>119831.79441666667</v>
      </c>
      <c r="AW125" s="107">
        <f t="shared" si="31"/>
        <v>27844.140270833333</v>
      </c>
    </row>
    <row r="126" spans="1:49" ht="66" x14ac:dyDescent="0.25">
      <c r="A126" s="41">
        <v>108</v>
      </c>
      <c r="B126" s="52" t="s">
        <v>404</v>
      </c>
      <c r="C126" s="52" t="s">
        <v>405</v>
      </c>
      <c r="D126" s="52" t="s">
        <v>406</v>
      </c>
      <c r="E126" s="46" t="s">
        <v>62</v>
      </c>
      <c r="F126" s="46" t="s">
        <v>517</v>
      </c>
      <c r="G126" s="46" t="s">
        <v>110</v>
      </c>
      <c r="H126" s="46" t="s">
        <v>574</v>
      </c>
      <c r="I126" s="46" t="s">
        <v>110</v>
      </c>
      <c r="J126" s="46">
        <v>4.1399999999999997</v>
      </c>
      <c r="K126" s="46">
        <v>4.1900000000000004</v>
      </c>
      <c r="L126" s="43">
        <v>17697</v>
      </c>
      <c r="M126" s="43">
        <f t="shared" si="40"/>
        <v>73265.579999999987</v>
      </c>
      <c r="N126" s="43">
        <f t="shared" si="34"/>
        <v>74150.430000000008</v>
      </c>
      <c r="O126" s="53">
        <v>5</v>
      </c>
      <c r="P126" s="53">
        <v>13</v>
      </c>
      <c r="Q126" s="43"/>
      <c r="R126" s="53">
        <f t="shared" si="35"/>
        <v>18</v>
      </c>
      <c r="S126" s="54">
        <f t="shared" si="36"/>
        <v>0.27777777777777779</v>
      </c>
      <c r="T126" s="54">
        <f t="shared" si="48"/>
        <v>0.54166666666666663</v>
      </c>
      <c r="U126" s="54">
        <f t="shared" si="48"/>
        <v>0</v>
      </c>
      <c r="V126" s="54">
        <f t="shared" si="37"/>
        <v>0.81944444444444442</v>
      </c>
      <c r="W126" s="43">
        <f t="shared" si="28"/>
        <v>20351.549999999996</v>
      </c>
      <c r="X126" s="43">
        <f t="shared" si="45"/>
        <v>40164.816250000003</v>
      </c>
      <c r="Y126" s="43">
        <f t="shared" si="46"/>
        <v>0</v>
      </c>
      <c r="Z126" s="43">
        <f t="shared" si="38"/>
        <v>60516.366249999999</v>
      </c>
      <c r="AA126" s="48">
        <v>1.25</v>
      </c>
      <c r="AB126" s="43"/>
      <c r="AC126" s="43"/>
      <c r="AD126" s="43"/>
      <c r="AE126" s="54"/>
      <c r="AF126" s="53"/>
      <c r="AG126" s="43"/>
      <c r="AH126" s="54"/>
      <c r="AI126" s="43"/>
      <c r="AJ126" s="43"/>
      <c r="AK126" s="48">
        <f t="shared" si="29"/>
        <v>0.81944444444444442</v>
      </c>
      <c r="AL126" s="43">
        <v>40</v>
      </c>
      <c r="AM126" s="41">
        <f t="shared" si="41"/>
        <v>5800.6833333333334</v>
      </c>
      <c r="AN126" s="54"/>
      <c r="AO126" s="54"/>
      <c r="AP126" s="54"/>
      <c r="AQ126" s="43">
        <f t="shared" si="42"/>
        <v>5800.6833333333334</v>
      </c>
      <c r="AR126" s="41">
        <f t="shared" si="30"/>
        <v>75645.457812499997</v>
      </c>
      <c r="AS126" s="41">
        <f t="shared" si="33"/>
        <v>81446.141145833331</v>
      </c>
      <c r="AT126" s="41">
        <f t="shared" si="39"/>
        <v>7564.5457812499999</v>
      </c>
      <c r="AU126" s="43">
        <f t="shared" si="43"/>
        <v>89010.686927083327</v>
      </c>
      <c r="AV126" s="107">
        <v>72368.686208333325</v>
      </c>
      <c r="AW126" s="107">
        <f t="shared" si="31"/>
        <v>16642.000718750001</v>
      </c>
    </row>
    <row r="127" spans="1:49" ht="49.5" x14ac:dyDescent="0.25">
      <c r="A127" s="41">
        <v>109</v>
      </c>
      <c r="B127" s="52" t="s">
        <v>407</v>
      </c>
      <c r="C127" s="52" t="s">
        <v>408</v>
      </c>
      <c r="D127" s="52" t="s">
        <v>409</v>
      </c>
      <c r="E127" s="46" t="s">
        <v>62</v>
      </c>
      <c r="F127" s="67" t="s">
        <v>439</v>
      </c>
      <c r="G127" s="46" t="s">
        <v>110</v>
      </c>
      <c r="H127" s="46" t="s">
        <v>92</v>
      </c>
      <c r="I127" s="46" t="s">
        <v>110</v>
      </c>
      <c r="J127" s="46">
        <v>4.7300000000000004</v>
      </c>
      <c r="K127" s="46"/>
      <c r="L127" s="43">
        <v>17697</v>
      </c>
      <c r="M127" s="43">
        <f t="shared" si="40"/>
        <v>83706.810000000012</v>
      </c>
      <c r="N127" s="43">
        <f t="shared" si="34"/>
        <v>0</v>
      </c>
      <c r="O127" s="53">
        <v>22</v>
      </c>
      <c r="P127" s="53"/>
      <c r="Q127" s="43"/>
      <c r="R127" s="53">
        <f t="shared" si="35"/>
        <v>22</v>
      </c>
      <c r="S127" s="54">
        <f t="shared" si="36"/>
        <v>1.2222222222222223</v>
      </c>
      <c r="T127" s="54">
        <f t="shared" si="48"/>
        <v>0</v>
      </c>
      <c r="U127" s="54">
        <f t="shared" si="48"/>
        <v>0</v>
      </c>
      <c r="V127" s="54">
        <f t="shared" si="37"/>
        <v>1.2222222222222223</v>
      </c>
      <c r="W127" s="43">
        <f t="shared" si="28"/>
        <v>102308.32333333335</v>
      </c>
      <c r="X127" s="43">
        <f t="shared" si="45"/>
        <v>0</v>
      </c>
      <c r="Y127" s="43">
        <f t="shared" si="46"/>
        <v>0</v>
      </c>
      <c r="Z127" s="43">
        <f t="shared" si="38"/>
        <v>102308.32333333335</v>
      </c>
      <c r="AA127" s="48">
        <v>1.25</v>
      </c>
      <c r="AB127" s="43"/>
      <c r="AC127" s="43"/>
      <c r="AD127" s="43"/>
      <c r="AE127" s="54"/>
      <c r="AF127" s="53"/>
      <c r="AG127" s="43"/>
      <c r="AH127" s="54"/>
      <c r="AI127" s="43"/>
      <c r="AJ127" s="43"/>
      <c r="AK127" s="48">
        <f t="shared" si="29"/>
        <v>1.2222222222222223</v>
      </c>
      <c r="AL127" s="43">
        <v>40</v>
      </c>
      <c r="AM127" s="41">
        <f t="shared" si="41"/>
        <v>8651.8666666666668</v>
      </c>
      <c r="AN127" s="54"/>
      <c r="AO127" s="54"/>
      <c r="AP127" s="54"/>
      <c r="AQ127" s="43">
        <f t="shared" si="42"/>
        <v>8651.8666666666668</v>
      </c>
      <c r="AR127" s="41">
        <f t="shared" si="30"/>
        <v>127885.40416666669</v>
      </c>
      <c r="AS127" s="41">
        <f t="shared" si="33"/>
        <v>136537.27083333334</v>
      </c>
      <c r="AT127" s="41">
        <f t="shared" si="39"/>
        <v>12788.54041666667</v>
      </c>
      <c r="AU127" s="43">
        <f t="shared" si="43"/>
        <v>149325.81125000003</v>
      </c>
      <c r="AV127" s="107">
        <v>121191.02233333336</v>
      </c>
      <c r="AW127" s="107">
        <f t="shared" si="31"/>
        <v>28134.788916666672</v>
      </c>
    </row>
    <row r="128" spans="1:49" ht="49.5" x14ac:dyDescent="0.25">
      <c r="A128" s="41">
        <v>110</v>
      </c>
      <c r="B128" s="52" t="s">
        <v>410</v>
      </c>
      <c r="C128" s="52" t="s">
        <v>411</v>
      </c>
      <c r="D128" s="52" t="s">
        <v>412</v>
      </c>
      <c r="E128" s="46" t="s">
        <v>62</v>
      </c>
      <c r="F128" s="46" t="s">
        <v>518</v>
      </c>
      <c r="G128" s="46" t="s">
        <v>76</v>
      </c>
      <c r="H128" s="46" t="s">
        <v>77</v>
      </c>
      <c r="I128" s="46" t="s">
        <v>76</v>
      </c>
      <c r="J128" s="46">
        <v>5.08</v>
      </c>
      <c r="K128" s="46"/>
      <c r="L128" s="43">
        <v>17697</v>
      </c>
      <c r="M128" s="43">
        <f t="shared" si="40"/>
        <v>89900.76</v>
      </c>
      <c r="N128" s="43">
        <f t="shared" si="34"/>
        <v>0</v>
      </c>
      <c r="O128" s="53">
        <v>34</v>
      </c>
      <c r="P128" s="53"/>
      <c r="Q128" s="43"/>
      <c r="R128" s="53">
        <f t="shared" si="35"/>
        <v>34</v>
      </c>
      <c r="S128" s="54">
        <f t="shared" si="36"/>
        <v>1.8888888888888888</v>
      </c>
      <c r="T128" s="54">
        <f t="shared" si="48"/>
        <v>0</v>
      </c>
      <c r="U128" s="54">
        <f t="shared" si="48"/>
        <v>0</v>
      </c>
      <c r="V128" s="54">
        <f t="shared" si="37"/>
        <v>1.8888888888888888</v>
      </c>
      <c r="W128" s="43">
        <f t="shared" si="28"/>
        <v>169812.54666666666</v>
      </c>
      <c r="X128" s="43">
        <f t="shared" si="45"/>
        <v>0</v>
      </c>
      <c r="Y128" s="43">
        <f t="shared" si="46"/>
        <v>0</v>
      </c>
      <c r="Z128" s="43">
        <f t="shared" si="38"/>
        <v>169812.54666666666</v>
      </c>
      <c r="AA128" s="48">
        <v>1.25</v>
      </c>
      <c r="AB128" s="43"/>
      <c r="AC128" s="43"/>
      <c r="AD128" s="43"/>
      <c r="AE128" s="54"/>
      <c r="AF128" s="53"/>
      <c r="AG128" s="43"/>
      <c r="AH128" s="54"/>
      <c r="AI128" s="43"/>
      <c r="AJ128" s="43"/>
      <c r="AK128" s="48">
        <f t="shared" si="29"/>
        <v>1.8888888888888888</v>
      </c>
      <c r="AL128" s="43">
        <v>40</v>
      </c>
      <c r="AM128" s="41">
        <f t="shared" si="41"/>
        <v>13371.066666666668</v>
      </c>
      <c r="AN128" s="54"/>
      <c r="AO128" s="54"/>
      <c r="AP128" s="54"/>
      <c r="AQ128" s="43">
        <f t="shared" si="42"/>
        <v>13371.066666666668</v>
      </c>
      <c r="AR128" s="41">
        <f t="shared" si="30"/>
        <v>212265.68333333332</v>
      </c>
      <c r="AS128" s="41">
        <f t="shared" si="33"/>
        <v>225636.75</v>
      </c>
      <c r="AT128" s="41">
        <f t="shared" si="39"/>
        <v>21226.568333333333</v>
      </c>
      <c r="AU128" s="43">
        <f t="shared" si="43"/>
        <v>246863.31833333333</v>
      </c>
      <c r="AV128" s="107">
        <v>200164.86800000002</v>
      </c>
      <c r="AW128" s="107">
        <f t="shared" si="31"/>
        <v>46698.450333333312</v>
      </c>
    </row>
    <row r="129" spans="1:49" ht="49.5" x14ac:dyDescent="0.25">
      <c r="A129" s="41">
        <v>111</v>
      </c>
      <c r="B129" s="52" t="s">
        <v>413</v>
      </c>
      <c r="C129" s="52" t="s">
        <v>414</v>
      </c>
      <c r="D129" s="52" t="s">
        <v>415</v>
      </c>
      <c r="E129" s="46" t="s">
        <v>62</v>
      </c>
      <c r="F129" s="67" t="s">
        <v>519</v>
      </c>
      <c r="G129" s="67" t="s">
        <v>110</v>
      </c>
      <c r="H129" s="46" t="s">
        <v>92</v>
      </c>
      <c r="I129" s="67" t="s">
        <v>110</v>
      </c>
      <c r="J129" s="46">
        <v>4.59</v>
      </c>
      <c r="K129" s="46"/>
      <c r="L129" s="43">
        <v>17697</v>
      </c>
      <c r="M129" s="43">
        <f t="shared" si="40"/>
        <v>81229.23</v>
      </c>
      <c r="N129" s="43">
        <f t="shared" si="34"/>
        <v>0</v>
      </c>
      <c r="O129" s="53">
        <v>33</v>
      </c>
      <c r="P129" s="53"/>
      <c r="Q129" s="43"/>
      <c r="R129" s="53">
        <f t="shared" si="35"/>
        <v>33</v>
      </c>
      <c r="S129" s="54">
        <f t="shared" si="36"/>
        <v>1.8333333333333333</v>
      </c>
      <c r="T129" s="54">
        <f t="shared" si="48"/>
        <v>0</v>
      </c>
      <c r="U129" s="54">
        <f t="shared" si="48"/>
        <v>0</v>
      </c>
      <c r="V129" s="54">
        <f t="shared" si="37"/>
        <v>1.8333333333333333</v>
      </c>
      <c r="W129" s="43">
        <f t="shared" si="28"/>
        <v>148920.25499999998</v>
      </c>
      <c r="X129" s="43">
        <f t="shared" si="45"/>
        <v>0</v>
      </c>
      <c r="Y129" s="43">
        <f t="shared" si="46"/>
        <v>0</v>
      </c>
      <c r="Z129" s="43">
        <f t="shared" si="38"/>
        <v>148920.25499999998</v>
      </c>
      <c r="AA129" s="48">
        <v>1.25</v>
      </c>
      <c r="AB129" s="43">
        <v>12</v>
      </c>
      <c r="AC129" s="43">
        <v>20</v>
      </c>
      <c r="AD129" s="43">
        <f>17697*AC129%/18*AB129</f>
        <v>2359.6</v>
      </c>
      <c r="AE129" s="54">
        <v>21</v>
      </c>
      <c r="AF129" s="53">
        <v>10</v>
      </c>
      <c r="AG129" s="43">
        <f>17697*AF129%/18*AE129</f>
        <v>2064.65</v>
      </c>
      <c r="AH129" s="54">
        <v>1</v>
      </c>
      <c r="AI129" s="43">
        <v>15</v>
      </c>
      <c r="AJ129" s="43">
        <f>17697*AI129%*AH129</f>
        <v>2654.5499999999997</v>
      </c>
      <c r="AK129" s="48">
        <f t="shared" si="29"/>
        <v>1.8333333333333333</v>
      </c>
      <c r="AL129" s="43">
        <v>40</v>
      </c>
      <c r="AM129" s="41">
        <f t="shared" si="41"/>
        <v>12977.8</v>
      </c>
      <c r="AN129" s="54"/>
      <c r="AO129" s="54"/>
      <c r="AP129" s="54"/>
      <c r="AQ129" s="43">
        <f t="shared" si="42"/>
        <v>20056.599999999999</v>
      </c>
      <c r="AR129" s="41">
        <f t="shared" si="30"/>
        <v>186150.31874999998</v>
      </c>
      <c r="AS129" s="41">
        <f t="shared" si="33"/>
        <v>206206.91874999998</v>
      </c>
      <c r="AT129" s="41">
        <f t="shared" si="39"/>
        <v>18615.031874999997</v>
      </c>
      <c r="AU129" s="43">
        <f t="shared" si="43"/>
        <v>224821.95062499997</v>
      </c>
      <c r="AV129" s="107">
        <v>183869</v>
      </c>
      <c r="AW129" s="107">
        <f t="shared" si="31"/>
        <v>40952.950624999969</v>
      </c>
    </row>
    <row r="130" spans="1:49" ht="33" x14ac:dyDescent="0.25">
      <c r="A130" s="41">
        <v>112</v>
      </c>
      <c r="B130" s="52" t="s">
        <v>416</v>
      </c>
      <c r="C130" s="52" t="s">
        <v>227</v>
      </c>
      <c r="D130" s="52" t="s">
        <v>417</v>
      </c>
      <c r="E130" s="46" t="s">
        <v>62</v>
      </c>
      <c r="F130" s="46" t="s">
        <v>520</v>
      </c>
      <c r="G130" s="46" t="s">
        <v>110</v>
      </c>
      <c r="H130" s="46" t="s">
        <v>92</v>
      </c>
      <c r="I130" s="46" t="s">
        <v>110</v>
      </c>
      <c r="J130" s="46">
        <v>4.38</v>
      </c>
      <c r="K130" s="46"/>
      <c r="L130" s="43">
        <v>17697</v>
      </c>
      <c r="M130" s="43">
        <f t="shared" si="40"/>
        <v>77512.86</v>
      </c>
      <c r="N130" s="43">
        <f t="shared" si="34"/>
        <v>0</v>
      </c>
      <c r="O130" s="53">
        <v>28</v>
      </c>
      <c r="P130" s="53"/>
      <c r="Q130" s="43"/>
      <c r="R130" s="53">
        <f t="shared" si="35"/>
        <v>28</v>
      </c>
      <c r="S130" s="54">
        <f t="shared" si="36"/>
        <v>1.5555555555555556</v>
      </c>
      <c r="T130" s="54">
        <f t="shared" si="48"/>
        <v>0</v>
      </c>
      <c r="U130" s="54">
        <f t="shared" si="48"/>
        <v>0</v>
      </c>
      <c r="V130" s="54">
        <f t="shared" si="37"/>
        <v>1.5555555555555556</v>
      </c>
      <c r="W130" s="43">
        <f t="shared" si="28"/>
        <v>120575.56000000001</v>
      </c>
      <c r="X130" s="43">
        <f t="shared" si="45"/>
        <v>0</v>
      </c>
      <c r="Y130" s="43">
        <f t="shared" si="46"/>
        <v>0</v>
      </c>
      <c r="Z130" s="43">
        <f t="shared" si="38"/>
        <v>120575.56000000001</v>
      </c>
      <c r="AA130" s="48">
        <v>1.25</v>
      </c>
      <c r="AB130" s="43"/>
      <c r="AC130" s="43"/>
      <c r="AD130" s="43"/>
      <c r="AE130" s="54"/>
      <c r="AF130" s="53"/>
      <c r="AG130" s="43"/>
      <c r="AH130" s="54"/>
      <c r="AI130" s="43"/>
      <c r="AJ130" s="43"/>
      <c r="AK130" s="48">
        <f t="shared" si="29"/>
        <v>1.5555555555555556</v>
      </c>
      <c r="AL130" s="43">
        <v>40</v>
      </c>
      <c r="AM130" s="41">
        <f t="shared" si="41"/>
        <v>11011.466666666667</v>
      </c>
      <c r="AN130" s="54"/>
      <c r="AO130" s="54"/>
      <c r="AP130" s="54"/>
      <c r="AQ130" s="43">
        <f t="shared" si="42"/>
        <v>11011.466666666667</v>
      </c>
      <c r="AR130" s="41">
        <f t="shared" si="30"/>
        <v>150719.45000000001</v>
      </c>
      <c r="AS130" s="41">
        <f t="shared" si="33"/>
        <v>161730.91666666669</v>
      </c>
      <c r="AT130" s="41">
        <f t="shared" si="39"/>
        <v>15071.945000000002</v>
      </c>
      <c r="AU130" s="43">
        <f t="shared" si="43"/>
        <v>176802.86166666669</v>
      </c>
      <c r="AV130" s="107">
        <v>143644.58266666668</v>
      </c>
      <c r="AW130" s="107">
        <f t="shared" si="31"/>
        <v>33158.27900000001</v>
      </c>
    </row>
    <row r="131" spans="1:49" ht="49.5" x14ac:dyDescent="0.25">
      <c r="A131" s="41">
        <v>114</v>
      </c>
      <c r="B131" s="52" t="s">
        <v>418</v>
      </c>
      <c r="C131" s="52" t="s">
        <v>419</v>
      </c>
      <c r="D131" s="52" t="s">
        <v>420</v>
      </c>
      <c r="E131" s="46" t="s">
        <v>62</v>
      </c>
      <c r="F131" s="46" t="s">
        <v>521</v>
      </c>
      <c r="G131" s="46" t="s">
        <v>421</v>
      </c>
      <c r="H131" s="46" t="s">
        <v>575</v>
      </c>
      <c r="I131" s="46" t="s">
        <v>422</v>
      </c>
      <c r="J131" s="46">
        <v>4.74</v>
      </c>
      <c r="K131" s="46">
        <v>3.85</v>
      </c>
      <c r="L131" s="43">
        <v>17697</v>
      </c>
      <c r="M131" s="43">
        <f t="shared" si="40"/>
        <v>83883.78</v>
      </c>
      <c r="N131" s="43">
        <f t="shared" si="34"/>
        <v>68133.45</v>
      </c>
      <c r="O131" s="53">
        <v>21</v>
      </c>
      <c r="P131" s="53">
        <v>0</v>
      </c>
      <c r="Q131" s="43">
        <v>9</v>
      </c>
      <c r="R131" s="53">
        <f t="shared" si="35"/>
        <v>30</v>
      </c>
      <c r="S131" s="54">
        <f t="shared" si="36"/>
        <v>1.1666666666666667</v>
      </c>
      <c r="T131" s="54">
        <f t="shared" si="48"/>
        <v>0</v>
      </c>
      <c r="U131" s="54">
        <f t="shared" si="48"/>
        <v>0.375</v>
      </c>
      <c r="V131" s="54">
        <f t="shared" si="37"/>
        <v>1.5416666666666667</v>
      </c>
      <c r="W131" s="43">
        <f t="shared" si="28"/>
        <v>97864.41</v>
      </c>
      <c r="X131" s="43">
        <f t="shared" si="45"/>
        <v>0</v>
      </c>
      <c r="Y131" s="43">
        <f t="shared" si="46"/>
        <v>25550.043749999997</v>
      </c>
      <c r="Z131" s="43">
        <f t="shared" si="38"/>
        <v>123414.45375</v>
      </c>
      <c r="AA131" s="48">
        <v>1.25</v>
      </c>
      <c r="AB131" s="43"/>
      <c r="AC131" s="43"/>
      <c r="AD131" s="43"/>
      <c r="AE131" s="54"/>
      <c r="AF131" s="53"/>
      <c r="AG131" s="43"/>
      <c r="AH131" s="54"/>
      <c r="AI131" s="43"/>
      <c r="AJ131" s="43"/>
      <c r="AK131" s="48">
        <f t="shared" si="29"/>
        <v>1.1666666666666667</v>
      </c>
      <c r="AL131" s="43">
        <v>40</v>
      </c>
      <c r="AM131" s="41">
        <f t="shared" si="41"/>
        <v>8258.6</v>
      </c>
      <c r="AN131" s="54"/>
      <c r="AO131" s="54"/>
      <c r="AP131" s="54"/>
      <c r="AQ131" s="43">
        <f t="shared" si="42"/>
        <v>8258.6</v>
      </c>
      <c r="AR131" s="41">
        <f t="shared" si="30"/>
        <v>154268.06718750001</v>
      </c>
      <c r="AS131" s="41">
        <f t="shared" si="33"/>
        <v>162526.66718750002</v>
      </c>
      <c r="AT131" s="41">
        <f t="shared" si="39"/>
        <v>15426.806718750002</v>
      </c>
      <c r="AU131" s="43">
        <f t="shared" si="43"/>
        <v>177953.47390625003</v>
      </c>
      <c r="AV131" s="107">
        <v>144014.499125</v>
      </c>
      <c r="AW131" s="107">
        <f t="shared" si="31"/>
        <v>33938.974781250028</v>
      </c>
    </row>
    <row r="132" spans="1:49" ht="33" x14ac:dyDescent="0.25">
      <c r="A132" s="41">
        <v>115</v>
      </c>
      <c r="B132" s="52" t="s">
        <v>423</v>
      </c>
      <c r="C132" s="52" t="s">
        <v>424</v>
      </c>
      <c r="D132" s="52"/>
      <c r="E132" s="46" t="s">
        <v>62</v>
      </c>
      <c r="F132" s="46" t="s">
        <v>217</v>
      </c>
      <c r="G132" s="46"/>
      <c r="H132" s="46" t="s">
        <v>92</v>
      </c>
      <c r="I132" s="46" t="s">
        <v>110</v>
      </c>
      <c r="J132" s="46">
        <v>4.0999999999999996</v>
      </c>
      <c r="K132" s="46">
        <v>3.52</v>
      </c>
      <c r="L132" s="43">
        <v>17697</v>
      </c>
      <c r="M132" s="43">
        <f t="shared" si="40"/>
        <v>72557.7</v>
      </c>
      <c r="N132" s="43">
        <f t="shared" si="34"/>
        <v>62293.440000000002</v>
      </c>
      <c r="O132" s="53">
        <v>49</v>
      </c>
      <c r="P132" s="53">
        <v>17.5</v>
      </c>
      <c r="Q132" s="43">
        <v>0</v>
      </c>
      <c r="R132" s="53">
        <f t="shared" si="35"/>
        <v>66.5</v>
      </c>
      <c r="S132" s="54">
        <f t="shared" si="36"/>
        <v>2.7222222222222223</v>
      </c>
      <c r="T132" s="54">
        <f t="shared" si="48"/>
        <v>0.72916666666666663</v>
      </c>
      <c r="U132" s="54">
        <f t="shared" si="48"/>
        <v>0</v>
      </c>
      <c r="V132" s="54">
        <f t="shared" si="37"/>
        <v>3.4513888888888888</v>
      </c>
      <c r="W132" s="43">
        <f t="shared" si="28"/>
        <v>197518.18333333332</v>
      </c>
      <c r="X132" s="43">
        <f t="shared" si="45"/>
        <v>45422.299999999996</v>
      </c>
      <c r="Y132" s="43">
        <f t="shared" si="46"/>
        <v>0</v>
      </c>
      <c r="Z132" s="43">
        <f t="shared" si="38"/>
        <v>242940.48333333331</v>
      </c>
      <c r="AA132" s="48">
        <v>1.25</v>
      </c>
      <c r="AB132" s="43"/>
      <c r="AC132" s="43"/>
      <c r="AD132" s="43"/>
      <c r="AE132" s="54"/>
      <c r="AF132" s="43"/>
      <c r="AG132" s="43"/>
      <c r="AH132" s="54"/>
      <c r="AI132" s="43"/>
      <c r="AJ132" s="43"/>
      <c r="AK132" s="48">
        <f t="shared" si="29"/>
        <v>3.4513888888888888</v>
      </c>
      <c r="AL132" s="43">
        <v>40</v>
      </c>
      <c r="AM132" s="41">
        <f t="shared" si="41"/>
        <v>24431.691666666666</v>
      </c>
      <c r="AN132" s="64"/>
      <c r="AO132" s="64"/>
      <c r="AP132" s="64"/>
      <c r="AQ132" s="43">
        <f t="shared" si="42"/>
        <v>24431.691666666666</v>
      </c>
      <c r="AR132" s="41">
        <f t="shared" si="30"/>
        <v>303675.60416666663</v>
      </c>
      <c r="AS132" s="41">
        <f t="shared" si="33"/>
        <v>328107.29583333328</v>
      </c>
      <c r="AT132" s="41">
        <f>AR132*10%</f>
        <v>30367.560416666664</v>
      </c>
      <c r="AU132" s="43">
        <f t="shared" si="43"/>
        <v>358474.85624999995</v>
      </c>
      <c r="AV132" s="107">
        <v>291666.22333333333</v>
      </c>
      <c r="AW132" s="107">
        <f>AU132-AV132</f>
        <v>66808.632916666626</v>
      </c>
    </row>
    <row r="133" spans="1:49" ht="16.5" x14ac:dyDescent="0.25">
      <c r="A133" s="43"/>
      <c r="B133" s="71" t="s">
        <v>425</v>
      </c>
      <c r="C133" s="52"/>
      <c r="D133" s="72"/>
      <c r="E133" s="46"/>
      <c r="F133" s="46"/>
      <c r="G133" s="46"/>
      <c r="H133" s="46"/>
      <c r="I133" s="46"/>
      <c r="J133" s="46"/>
      <c r="K133" s="46"/>
      <c r="L133" s="46"/>
      <c r="M133" s="43"/>
      <c r="N133" s="43"/>
      <c r="O133" s="73">
        <f>SUM(O16:O132)</f>
        <v>1374</v>
      </c>
      <c r="P133" s="73">
        <f t="shared" ref="P133:V133" si="49">SUM(P16:P132)</f>
        <v>266</v>
      </c>
      <c r="Q133" s="73">
        <f t="shared" si="49"/>
        <v>258</v>
      </c>
      <c r="R133" s="73">
        <f t="shared" si="49"/>
        <v>1898</v>
      </c>
      <c r="S133" s="73">
        <f t="shared" si="49"/>
        <v>76.333333333333371</v>
      </c>
      <c r="T133" s="73">
        <f t="shared" si="49"/>
        <v>11.083333333333332</v>
      </c>
      <c r="U133" s="73">
        <f t="shared" si="49"/>
        <v>10.75</v>
      </c>
      <c r="V133" s="74">
        <f t="shared" si="49"/>
        <v>98.166666666666686</v>
      </c>
      <c r="W133" s="73">
        <f>SUM(W16:W132)</f>
        <v>6587991.1574999979</v>
      </c>
      <c r="X133" s="73">
        <f>SUM(X16:X132)</f>
        <v>743137.58562500018</v>
      </c>
      <c r="Y133" s="73">
        <f>SUM(Y16:Y132)</f>
        <v>829015.96499999997</v>
      </c>
      <c r="Z133" s="75">
        <f>SUM(Z16:Z132)</f>
        <v>8160144.708124999</v>
      </c>
      <c r="AA133" s="75"/>
      <c r="AB133" s="75">
        <f>SUM(AB16:AB132)</f>
        <v>56</v>
      </c>
      <c r="AC133" s="75"/>
      <c r="AD133" s="75">
        <f>SUM(AD16:AD132)</f>
        <v>12289.583333333334</v>
      </c>
      <c r="AE133" s="75">
        <f>SUM(AE16:AE132)</f>
        <v>128</v>
      </c>
      <c r="AF133" s="75"/>
      <c r="AG133" s="75">
        <f>SUM(AG16:AG132)</f>
        <v>13887.229166666666</v>
      </c>
      <c r="AH133" s="75">
        <f>SUM(AH16:AH132)</f>
        <v>10</v>
      </c>
      <c r="AI133" s="75"/>
      <c r="AJ133" s="75">
        <f>SUM(AJ16:AJ132)</f>
        <v>31854.499999999996</v>
      </c>
      <c r="AK133" s="73">
        <f>SUM(AK16:AK132)</f>
        <v>87.4166666666667</v>
      </c>
      <c r="AL133" s="75"/>
      <c r="AM133" s="75">
        <f>SUM(AM16:AM132)</f>
        <v>618805.1</v>
      </c>
      <c r="AN133" s="75"/>
      <c r="AO133" s="75">
        <f t="shared" ref="AO133:AP133" si="50">SUM(AO16:AO132)</f>
        <v>83773.173750000002</v>
      </c>
      <c r="AP133" s="75">
        <f t="shared" si="50"/>
        <v>23935.192500000001</v>
      </c>
      <c r="AQ133" s="75">
        <f t="shared" ref="AQ133:AW133" si="51">SUM(AQ16:AQ132)</f>
        <v>784544.77874999971</v>
      </c>
      <c r="AR133" s="75">
        <f t="shared" si="51"/>
        <v>10200180.88515625</v>
      </c>
      <c r="AS133" s="75">
        <f t="shared" si="51"/>
        <v>10984725.663906252</v>
      </c>
      <c r="AT133" s="75">
        <f t="shared" si="51"/>
        <v>994728.86028645816</v>
      </c>
      <c r="AU133" s="75">
        <f t="shared" si="51"/>
        <v>11979454.524192709</v>
      </c>
      <c r="AV133" s="75">
        <f t="shared" si="51"/>
        <v>9718931.1633541714</v>
      </c>
      <c r="AW133" s="75">
        <f t="shared" si="51"/>
        <v>2260523.3608385422</v>
      </c>
    </row>
    <row r="134" spans="1:49" ht="18" x14ac:dyDescent="0.25">
      <c r="A134" s="76"/>
      <c r="B134" s="77"/>
      <c r="C134" s="13" t="s">
        <v>426</v>
      </c>
      <c r="D134" s="78"/>
      <c r="E134" s="79"/>
      <c r="F134" s="80"/>
      <c r="G134" s="80"/>
      <c r="H134" s="80"/>
      <c r="I134" s="80"/>
      <c r="J134" s="81"/>
      <c r="K134" s="81"/>
      <c r="L134" s="80"/>
      <c r="M134" s="76"/>
      <c r="N134" s="76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4"/>
      <c r="AS134" s="83"/>
      <c r="AT134" s="83"/>
      <c r="AU134" s="83"/>
    </row>
    <row r="135" spans="1:49" ht="18" x14ac:dyDescent="0.25">
      <c r="A135" s="80"/>
      <c r="B135" s="78"/>
      <c r="C135" s="13" t="s">
        <v>427</v>
      </c>
      <c r="D135" s="78"/>
      <c r="E135" s="79"/>
      <c r="F135" s="85"/>
      <c r="G135" s="85"/>
      <c r="H135" s="80"/>
      <c r="I135" s="80"/>
      <c r="J135" s="81"/>
      <c r="K135" s="81"/>
      <c r="L135" s="80"/>
      <c r="M135" s="76"/>
      <c r="N135" s="76"/>
      <c r="O135" s="86"/>
      <c r="P135" s="87"/>
      <c r="Q135" s="87"/>
      <c r="R135" s="87"/>
      <c r="S135" s="85"/>
      <c r="T135" s="85"/>
      <c r="U135" s="85"/>
      <c r="V135" s="80"/>
      <c r="W135" s="80"/>
      <c r="X135" s="80"/>
      <c r="Y135" s="80"/>
      <c r="Z135" s="80"/>
      <c r="AA135" s="80"/>
      <c r="AB135" s="80"/>
      <c r="AC135" s="76"/>
      <c r="AD135" s="76"/>
      <c r="AE135" s="80"/>
      <c r="AF135" s="80"/>
      <c r="AG135" s="80"/>
      <c r="AH135" s="80"/>
      <c r="AI135" s="80"/>
      <c r="AJ135" s="80"/>
      <c r="AK135" s="80"/>
      <c r="AL135" s="76"/>
      <c r="AM135" s="80"/>
      <c r="AN135" s="80"/>
      <c r="AO135" s="80"/>
      <c r="AP135" s="80"/>
      <c r="AQ135" s="76"/>
      <c r="AR135" s="56"/>
      <c r="AS135" s="76"/>
      <c r="AT135" s="76"/>
      <c r="AU135" s="76"/>
    </row>
    <row r="136" spans="1:49" ht="18" x14ac:dyDescent="0.25">
      <c r="A136" s="80"/>
      <c r="B136" s="78"/>
      <c r="C136" s="13" t="s">
        <v>547</v>
      </c>
      <c r="D136" s="88"/>
      <c r="E136" s="89"/>
      <c r="F136" s="90"/>
      <c r="G136" s="90"/>
      <c r="H136" s="89"/>
      <c r="I136" s="89"/>
      <c r="J136" s="15"/>
      <c r="K136" s="81"/>
      <c r="L136" s="81"/>
      <c r="M136" s="56"/>
      <c r="N136" s="76"/>
      <c r="O136" s="91"/>
      <c r="P136" s="91"/>
      <c r="Q136" s="91"/>
      <c r="R136" s="91"/>
      <c r="S136" s="92"/>
      <c r="T136" s="92"/>
      <c r="U136" s="92"/>
      <c r="V136" s="92"/>
      <c r="W136" s="93"/>
      <c r="X136" s="93"/>
      <c r="Y136" s="93"/>
      <c r="Z136" s="76"/>
      <c r="AA136" s="76"/>
      <c r="AB136" s="80"/>
      <c r="AC136" s="76"/>
      <c r="AD136" s="76"/>
      <c r="AE136" s="80"/>
      <c r="AF136" s="76"/>
      <c r="AG136" s="80"/>
      <c r="AH136" s="80"/>
      <c r="AI136" s="80"/>
      <c r="AJ136" s="76"/>
      <c r="AK136" s="80"/>
      <c r="AL136" s="76"/>
      <c r="AM136" s="94"/>
      <c r="AN136" s="94"/>
      <c r="AO136" s="94"/>
      <c r="AP136" s="94"/>
      <c r="AQ136" s="76"/>
      <c r="AR136" s="56"/>
      <c r="AS136" s="76"/>
      <c r="AT136" s="76"/>
      <c r="AU136" s="76"/>
    </row>
  </sheetData>
  <mergeCells count="44">
    <mergeCell ref="AN6:AQ6"/>
    <mergeCell ref="AO1:AQ1"/>
    <mergeCell ref="AO2:AQ2"/>
    <mergeCell ref="AO3:AQ3"/>
    <mergeCell ref="AO4:AQ4"/>
    <mergeCell ref="AO5:AQ5"/>
    <mergeCell ref="E8:R8"/>
    <mergeCell ref="B9:Y9"/>
    <mergeCell ref="B10:T10"/>
    <mergeCell ref="E11:S11"/>
    <mergeCell ref="A12:A14"/>
    <mergeCell ref="B12:B14"/>
    <mergeCell ref="C12:C14"/>
    <mergeCell ref="E12:E14"/>
    <mergeCell ref="F12:F14"/>
    <mergeCell ref="G12:G14"/>
    <mergeCell ref="O13:Q13"/>
    <mergeCell ref="H12:H14"/>
    <mergeCell ref="I12:I14"/>
    <mergeCell ref="J12:Z12"/>
    <mergeCell ref="J13:J14"/>
    <mergeCell ref="K13:K14"/>
    <mergeCell ref="AW12:AW14"/>
    <mergeCell ref="Z13:Z14"/>
    <mergeCell ref="AB13:AD13"/>
    <mergeCell ref="AE13:AG13"/>
    <mergeCell ref="AH13:AJ13"/>
    <mergeCell ref="AK13:AM13"/>
    <mergeCell ref="AR13:AR14"/>
    <mergeCell ref="AQ12:AQ14"/>
    <mergeCell ref="AS12:AS14"/>
    <mergeCell ref="AT12:AT14"/>
    <mergeCell ref="AU12:AU14"/>
    <mergeCell ref="AB12:AM12"/>
    <mergeCell ref="AA12:AA14"/>
    <mergeCell ref="AN12:AP12"/>
    <mergeCell ref="L13:L14"/>
    <mergeCell ref="M13:M14"/>
    <mergeCell ref="N13:N14"/>
    <mergeCell ref="AV12:AV14"/>
    <mergeCell ref="R13:R14"/>
    <mergeCell ref="S13:U13"/>
    <mergeCell ref="V13:V14"/>
    <mergeCell ref="W13:Y1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U136"/>
  <sheetViews>
    <sheetView view="pageBreakPreview" topLeftCell="A8" zoomScaleNormal="100" zoomScaleSheetLayoutView="100" workbookViewId="0">
      <selection activeCell="B8" sqref="B1:B1048576"/>
    </sheetView>
  </sheetViews>
  <sheetFormatPr defaultRowHeight="15" x14ac:dyDescent="0.25"/>
  <cols>
    <col min="1" max="1" width="8" customWidth="1"/>
    <col min="2" max="2" width="30.5703125" hidden="1" customWidth="1"/>
    <col min="3" max="3" width="19.28515625" customWidth="1"/>
    <col min="4" max="4" width="78.28515625" customWidth="1"/>
    <col min="5" max="5" width="10.42578125" customWidth="1"/>
    <col min="6" max="9" width="13.28515625" customWidth="1"/>
    <col min="10" max="10" width="9.140625" customWidth="1"/>
    <col min="11" max="11" width="8.28515625" customWidth="1"/>
    <col min="12" max="12" width="9.7109375" customWidth="1"/>
    <col min="13" max="13" width="10.28515625" customWidth="1"/>
    <col min="14" max="14" width="9.42578125" customWidth="1"/>
    <col min="15" max="15" width="11.42578125" customWidth="1"/>
    <col min="16" max="16" width="9.42578125" customWidth="1"/>
    <col min="17" max="17" width="10" customWidth="1"/>
    <col min="18" max="18" width="11.28515625" customWidth="1"/>
    <col min="19" max="19" width="10.42578125" customWidth="1"/>
    <col min="20" max="20" width="9.85546875" customWidth="1"/>
    <col min="21" max="21" width="11.140625" customWidth="1"/>
    <col min="22" max="22" width="10.28515625" customWidth="1"/>
    <col min="23" max="23" width="11.85546875" customWidth="1"/>
    <col min="24" max="25" width="11" customWidth="1"/>
    <col min="26" max="27" width="13.7109375" customWidth="1"/>
    <col min="28" max="28" width="9" customWidth="1"/>
    <col min="29" max="29" width="6.5703125" customWidth="1"/>
    <col min="30" max="30" width="13.7109375" customWidth="1"/>
    <col min="31" max="31" width="9.85546875" customWidth="1"/>
    <col min="32" max="32" width="10.7109375" customWidth="1"/>
    <col min="33" max="33" width="11.42578125" customWidth="1"/>
    <col min="34" max="34" width="7.28515625" customWidth="1"/>
    <col min="35" max="35" width="7.140625" customWidth="1"/>
    <col min="36" max="36" width="12.7109375" customWidth="1"/>
    <col min="37" max="37" width="5.85546875" customWidth="1"/>
    <col min="38" max="38" width="10.140625" customWidth="1"/>
    <col min="39" max="39" width="12.5703125" customWidth="1"/>
    <col min="40" max="40" width="10.140625" customWidth="1"/>
    <col min="41" max="41" width="11" customWidth="1"/>
    <col min="42" max="42" width="10.28515625" customWidth="1"/>
    <col min="43" max="43" width="13.5703125" customWidth="1"/>
    <col min="44" max="44" width="13" customWidth="1"/>
    <col min="45" max="45" width="13.28515625" customWidth="1"/>
    <col min="46" max="46" width="11.28515625" customWidth="1"/>
    <col min="47" max="47" width="12.42578125" customWidth="1"/>
  </cols>
  <sheetData>
    <row r="1" spans="1:47" ht="18.75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3"/>
      <c r="L1" s="1"/>
      <c r="M1" s="4"/>
      <c r="N1" s="4"/>
      <c r="O1" s="5"/>
      <c r="P1" s="5"/>
      <c r="Q1" s="5"/>
      <c r="R1" s="5"/>
      <c r="S1" s="6"/>
      <c r="T1" s="6"/>
      <c r="U1" s="6"/>
      <c r="V1" s="6"/>
      <c r="W1" s="1"/>
      <c r="X1" s="1"/>
      <c r="Y1" s="1"/>
      <c r="Z1" s="1"/>
      <c r="AA1" s="1"/>
      <c r="AB1" s="1"/>
      <c r="AC1" s="4"/>
      <c r="AD1" s="4"/>
      <c r="AE1" s="1"/>
      <c r="AF1" s="1"/>
      <c r="AG1" s="7"/>
      <c r="AH1" s="7"/>
      <c r="AI1" s="7"/>
      <c r="AJ1" s="7"/>
      <c r="AK1" s="7"/>
      <c r="AL1" s="8"/>
      <c r="AM1" s="7"/>
      <c r="AN1" s="9" t="s">
        <v>0</v>
      </c>
      <c r="AO1" s="264" t="s">
        <v>1</v>
      </c>
      <c r="AP1" s="265"/>
      <c r="AQ1" s="266"/>
      <c r="AR1" s="10"/>
      <c r="AS1" s="11" t="s">
        <v>2</v>
      </c>
      <c r="AT1" s="103" t="s">
        <v>3</v>
      </c>
      <c r="AU1" s="12" t="s">
        <v>4</v>
      </c>
    </row>
    <row r="2" spans="1:47" ht="18.75" x14ac:dyDescent="0.25">
      <c r="A2" s="1"/>
      <c r="B2" s="13" t="s">
        <v>5</v>
      </c>
      <c r="C2" s="14"/>
      <c r="D2" s="14"/>
      <c r="E2" s="105"/>
      <c r="F2" s="105"/>
      <c r="G2" s="105"/>
      <c r="H2" s="105"/>
      <c r="I2" s="105"/>
      <c r="J2" s="105"/>
      <c r="K2" s="15"/>
      <c r="L2" s="105"/>
      <c r="M2" s="16"/>
      <c r="N2" s="16"/>
      <c r="O2" s="17"/>
      <c r="P2" s="105"/>
      <c r="Q2" s="105"/>
      <c r="R2" s="17" t="s">
        <v>6</v>
      </c>
      <c r="S2" s="18"/>
      <c r="T2" s="18"/>
      <c r="U2" s="18"/>
      <c r="V2" s="18"/>
      <c r="W2" s="19"/>
      <c r="X2" s="19"/>
      <c r="Y2" s="19"/>
      <c r="Z2" s="20"/>
      <c r="AA2" s="20"/>
      <c r="AB2" s="1"/>
      <c r="AC2" s="4"/>
      <c r="AD2" s="4"/>
      <c r="AE2" s="1"/>
      <c r="AF2" s="1"/>
      <c r="AG2" s="7"/>
      <c r="AH2" s="7"/>
      <c r="AI2" s="7"/>
      <c r="AJ2" s="7"/>
      <c r="AK2" s="7"/>
      <c r="AL2" s="8"/>
      <c r="AM2" s="7"/>
      <c r="AN2" s="21">
        <v>1</v>
      </c>
      <c r="AO2" s="267" t="s">
        <v>7</v>
      </c>
      <c r="AP2" s="268"/>
      <c r="AQ2" s="269"/>
      <c r="AR2" s="22"/>
      <c r="AS2" s="23">
        <v>4</v>
      </c>
      <c r="AT2" s="21">
        <v>10</v>
      </c>
      <c r="AU2" s="24">
        <f>AS2+AT2</f>
        <v>14</v>
      </c>
    </row>
    <row r="3" spans="1:47" ht="18.75" x14ac:dyDescent="0.25">
      <c r="A3" s="1"/>
      <c r="B3" s="13" t="s">
        <v>8</v>
      </c>
      <c r="C3" s="14"/>
      <c r="D3" s="14"/>
      <c r="E3" s="105"/>
      <c r="F3" s="105"/>
      <c r="G3" s="105"/>
      <c r="H3" s="105"/>
      <c r="I3" s="105"/>
      <c r="J3" s="105"/>
      <c r="K3" s="15"/>
      <c r="L3" s="105"/>
      <c r="M3" s="16"/>
      <c r="N3" s="16"/>
      <c r="O3" s="17"/>
      <c r="P3" s="105"/>
      <c r="Q3" s="105"/>
      <c r="R3" s="17" t="s">
        <v>9</v>
      </c>
      <c r="S3" s="18"/>
      <c r="T3" s="18"/>
      <c r="U3" s="18"/>
      <c r="V3" s="18"/>
      <c r="W3" s="19"/>
      <c r="X3" s="19"/>
      <c r="Y3" s="19"/>
      <c r="Z3" s="1"/>
      <c r="AA3" s="1"/>
      <c r="AB3" s="1"/>
      <c r="AC3" s="4"/>
      <c r="AD3" s="4"/>
      <c r="AE3" s="1"/>
      <c r="AF3" s="1"/>
      <c r="AG3" s="7"/>
      <c r="AH3" s="7"/>
      <c r="AI3" s="7"/>
      <c r="AJ3" s="7"/>
      <c r="AK3" s="7"/>
      <c r="AL3" s="8"/>
      <c r="AM3" s="7"/>
      <c r="AN3" s="21">
        <v>2</v>
      </c>
      <c r="AO3" s="261" t="s">
        <v>10</v>
      </c>
      <c r="AP3" s="262"/>
      <c r="AQ3" s="263"/>
      <c r="AR3" s="25"/>
      <c r="AS3" s="23">
        <v>40</v>
      </c>
      <c r="AT3" s="21">
        <v>137</v>
      </c>
      <c r="AU3" s="24">
        <f>AS3+AT3</f>
        <v>177</v>
      </c>
    </row>
    <row r="4" spans="1:47" ht="35.25" customHeight="1" x14ac:dyDescent="0.25">
      <c r="A4" s="1"/>
      <c r="B4" s="26"/>
      <c r="C4" s="13" t="s">
        <v>11</v>
      </c>
      <c r="D4" s="13"/>
      <c r="E4" s="20"/>
      <c r="F4" s="20"/>
      <c r="G4" s="20"/>
      <c r="H4" s="105"/>
      <c r="I4" s="105"/>
      <c r="J4" s="105"/>
      <c r="K4" s="15"/>
      <c r="L4" s="105"/>
      <c r="M4" s="16"/>
      <c r="N4" s="16"/>
      <c r="O4" s="17"/>
      <c r="P4" s="17"/>
      <c r="Q4" s="17"/>
      <c r="R4" s="17" t="s">
        <v>12</v>
      </c>
      <c r="S4" s="18"/>
      <c r="T4" s="18"/>
      <c r="U4" s="18"/>
      <c r="V4" s="18"/>
      <c r="W4" s="19"/>
      <c r="X4" s="19"/>
      <c r="Y4" s="19"/>
      <c r="Z4" s="1"/>
      <c r="AA4" s="1"/>
      <c r="AB4" s="1"/>
      <c r="AC4" s="4"/>
      <c r="AD4" s="4"/>
      <c r="AE4" s="1"/>
      <c r="AF4" s="1"/>
      <c r="AG4" s="7"/>
      <c r="AH4" s="7"/>
      <c r="AI4" s="7"/>
      <c r="AJ4" s="7"/>
      <c r="AK4" s="7"/>
      <c r="AL4" s="8"/>
      <c r="AM4" s="7"/>
      <c r="AN4" s="21">
        <v>3</v>
      </c>
      <c r="AO4" s="267" t="s">
        <v>13</v>
      </c>
      <c r="AP4" s="268"/>
      <c r="AQ4" s="269"/>
      <c r="AR4" s="22"/>
      <c r="AS4" s="23">
        <f>AS5</f>
        <v>236.5</v>
      </c>
      <c r="AT4" s="23">
        <f>AT5</f>
        <v>1661.5</v>
      </c>
      <c r="AU4" s="24">
        <f>AS4+AT4</f>
        <v>1898</v>
      </c>
    </row>
    <row r="5" spans="1:47" ht="30" customHeight="1" x14ac:dyDescent="0.25">
      <c r="A5" s="1"/>
      <c r="B5" s="27"/>
      <c r="C5" s="27"/>
      <c r="D5" s="27"/>
      <c r="E5" s="19"/>
      <c r="F5" s="19"/>
      <c r="G5" s="19"/>
      <c r="H5" s="19"/>
      <c r="I5" s="19"/>
      <c r="J5" s="19"/>
      <c r="K5" s="28"/>
      <c r="L5" s="19"/>
      <c r="M5" s="29"/>
      <c r="N5" s="29"/>
      <c r="O5" s="30"/>
      <c r="P5" s="30"/>
      <c r="Q5" s="30"/>
      <c r="R5" s="30"/>
      <c r="S5" s="31"/>
      <c r="T5" s="31"/>
      <c r="U5" s="31"/>
      <c r="V5" s="31"/>
      <c r="W5" s="19"/>
      <c r="X5" s="19"/>
      <c r="Y5" s="19"/>
      <c r="Z5" s="1"/>
      <c r="AA5" s="1"/>
      <c r="AB5" s="1"/>
      <c r="AC5" s="4"/>
      <c r="AD5" s="4"/>
      <c r="AE5" s="1"/>
      <c r="AF5" s="1"/>
      <c r="AG5" s="7"/>
      <c r="AH5" s="7"/>
      <c r="AI5" s="7"/>
      <c r="AJ5" s="7"/>
      <c r="AK5" s="7"/>
      <c r="AL5" s="8"/>
      <c r="AM5" s="7"/>
      <c r="AN5" s="21">
        <v>4</v>
      </c>
      <c r="AO5" s="267" t="s">
        <v>14</v>
      </c>
      <c r="AP5" s="268"/>
      <c r="AQ5" s="269"/>
      <c r="AR5" s="22"/>
      <c r="AS5" s="23">
        <v>236.5</v>
      </c>
      <c r="AT5" s="24">
        <v>1661.5</v>
      </c>
      <c r="AU5" s="24">
        <f>AS5+AT5</f>
        <v>1898</v>
      </c>
    </row>
    <row r="6" spans="1:47" ht="18.75" x14ac:dyDescent="0.25">
      <c r="A6" s="1"/>
      <c r="B6" s="27"/>
      <c r="C6" s="27"/>
      <c r="D6" s="27"/>
      <c r="E6" s="19"/>
      <c r="F6" s="19"/>
      <c r="G6" s="19"/>
      <c r="H6" s="19"/>
      <c r="I6" s="19"/>
      <c r="J6" s="19"/>
      <c r="K6" s="28"/>
      <c r="L6" s="19"/>
      <c r="M6" s="29"/>
      <c r="N6" s="29"/>
      <c r="O6" s="30"/>
      <c r="P6" s="30"/>
      <c r="Q6" s="30"/>
      <c r="R6" s="30"/>
      <c r="S6" s="31"/>
      <c r="T6" s="31"/>
      <c r="U6" s="31"/>
      <c r="V6" s="31"/>
      <c r="W6" s="19"/>
      <c r="X6" s="19"/>
      <c r="Y6" s="19"/>
      <c r="Z6" s="1"/>
      <c r="AA6" s="1"/>
      <c r="AB6" s="1"/>
      <c r="AC6" s="4"/>
      <c r="AD6" s="4"/>
      <c r="AE6" s="1"/>
      <c r="AF6" s="1"/>
      <c r="AG6" s="7"/>
      <c r="AH6" s="7"/>
      <c r="AI6" s="7"/>
      <c r="AJ6" s="7"/>
      <c r="AK6" s="7"/>
      <c r="AL6" s="8"/>
      <c r="AM6" s="7"/>
      <c r="AN6" s="261" t="s">
        <v>15</v>
      </c>
      <c r="AO6" s="262"/>
      <c r="AP6" s="262"/>
      <c r="AQ6" s="263"/>
      <c r="AR6" s="25"/>
      <c r="AS6" s="23"/>
      <c r="AT6" s="23"/>
      <c r="AU6" s="23"/>
    </row>
    <row r="7" spans="1:47" ht="16.5" x14ac:dyDescent="0.25">
      <c r="A7" s="1"/>
      <c r="B7" s="27"/>
      <c r="C7" s="27"/>
      <c r="D7" s="27"/>
      <c r="E7" s="19"/>
      <c r="F7" s="19"/>
      <c r="G7" s="19"/>
      <c r="H7" s="19"/>
      <c r="I7" s="19"/>
      <c r="J7" s="19"/>
      <c r="K7" s="28"/>
      <c r="L7" s="19"/>
      <c r="M7" s="29"/>
      <c r="N7" s="29"/>
      <c r="O7" s="30"/>
      <c r="P7" s="30"/>
      <c r="Q7" s="30"/>
      <c r="R7" s="30"/>
      <c r="S7" s="31"/>
      <c r="T7" s="31"/>
      <c r="U7" s="31"/>
      <c r="V7" s="31"/>
      <c r="W7" s="19"/>
      <c r="X7" s="19"/>
      <c r="Y7" s="19"/>
      <c r="Z7" s="1"/>
      <c r="AA7" s="1"/>
      <c r="AB7" s="1"/>
      <c r="AC7" s="4"/>
      <c r="AD7" s="4"/>
      <c r="AE7" s="1"/>
      <c r="AF7" s="1"/>
      <c r="AG7" s="1"/>
      <c r="AH7" s="1"/>
      <c r="AI7" s="1"/>
      <c r="AJ7" s="1"/>
      <c r="AK7" s="1"/>
      <c r="AL7" s="4"/>
      <c r="AM7" s="1"/>
      <c r="AN7" s="1"/>
      <c r="AO7" s="1"/>
      <c r="AP7" s="1"/>
      <c r="AQ7" s="4"/>
      <c r="AR7" s="32"/>
      <c r="AS7" s="4"/>
      <c r="AT7" s="4"/>
      <c r="AU7" s="4"/>
    </row>
    <row r="8" spans="1:47" ht="16.5" x14ac:dyDescent="0.25">
      <c r="A8" s="1"/>
      <c r="B8" s="13"/>
      <c r="C8" s="13"/>
      <c r="D8" s="13"/>
      <c r="E8" s="253" t="s">
        <v>16</v>
      </c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18"/>
      <c r="T8" s="18"/>
      <c r="U8" s="18"/>
      <c r="V8" s="18"/>
      <c r="W8" s="105"/>
      <c r="X8" s="105"/>
      <c r="Y8" s="105"/>
      <c r="Z8" s="1"/>
      <c r="AA8" s="1"/>
      <c r="AB8" s="19"/>
      <c r="AC8" s="4"/>
      <c r="AD8" s="4"/>
      <c r="AE8" s="1"/>
      <c r="AF8" s="1"/>
      <c r="AG8" s="1"/>
      <c r="AH8" s="1"/>
      <c r="AI8" s="1"/>
      <c r="AJ8" s="1"/>
      <c r="AK8" s="1"/>
      <c r="AL8" s="4"/>
      <c r="AM8" s="1"/>
      <c r="AN8" s="1"/>
      <c r="AO8" s="1"/>
      <c r="AP8" s="1"/>
      <c r="AQ8" s="4"/>
      <c r="AR8" s="32"/>
      <c r="AS8" s="4"/>
      <c r="AT8" s="4"/>
      <c r="AU8" s="4"/>
    </row>
    <row r="9" spans="1:47" ht="15.75" x14ac:dyDescent="0.25">
      <c r="A9" s="1"/>
      <c r="B9" s="253" t="s">
        <v>17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1"/>
      <c r="AA9" s="1"/>
      <c r="AB9" s="1"/>
      <c r="AC9" s="4"/>
      <c r="AD9" s="4"/>
      <c r="AE9" s="1"/>
      <c r="AF9" s="1"/>
      <c r="AG9" s="1"/>
      <c r="AH9" s="1"/>
      <c r="AI9" s="1"/>
      <c r="AJ9" s="1"/>
      <c r="AK9" s="1"/>
      <c r="AL9" s="4"/>
      <c r="AM9" s="1"/>
      <c r="AN9" s="1"/>
      <c r="AO9" s="1"/>
      <c r="AP9" s="1"/>
      <c r="AQ9" s="4"/>
      <c r="AR9" s="32"/>
      <c r="AS9" s="4"/>
      <c r="AT9" s="4"/>
      <c r="AU9" s="4"/>
    </row>
    <row r="10" spans="1:47" ht="15.75" x14ac:dyDescent="0.25">
      <c r="A10" s="1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106"/>
      <c r="V10" s="18"/>
      <c r="W10" s="105"/>
      <c r="X10" s="105"/>
      <c r="Y10" s="105"/>
      <c r="Z10" s="1"/>
      <c r="AA10" s="1"/>
      <c r="AB10" s="1"/>
      <c r="AC10" s="4"/>
      <c r="AD10" s="4"/>
      <c r="AE10" s="1"/>
      <c r="AF10" s="1"/>
      <c r="AG10" s="1"/>
      <c r="AH10" s="1"/>
      <c r="AI10" s="1"/>
      <c r="AJ10" s="1"/>
      <c r="AK10" s="1"/>
      <c r="AL10" s="4"/>
      <c r="AM10" s="1"/>
      <c r="AN10" s="1"/>
      <c r="AO10" s="1"/>
      <c r="AP10" s="1"/>
      <c r="AQ10" s="4"/>
      <c r="AR10" s="32"/>
      <c r="AS10" s="4"/>
      <c r="AT10" s="4"/>
      <c r="AU10" s="4"/>
    </row>
    <row r="11" spans="1:47" ht="16.5" x14ac:dyDescent="0.25">
      <c r="A11" s="1"/>
      <c r="B11" s="33"/>
      <c r="C11" s="13"/>
      <c r="D11" s="13"/>
      <c r="E11" s="255" t="s">
        <v>522</v>
      </c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18"/>
      <c r="U11" s="18"/>
      <c r="V11" s="18"/>
      <c r="W11" s="105"/>
      <c r="X11" s="105"/>
      <c r="Y11" s="105"/>
      <c r="Z11" s="1"/>
      <c r="AA11" s="1"/>
      <c r="AB11" s="1"/>
      <c r="AC11" s="4"/>
      <c r="AD11" s="4"/>
      <c r="AE11" s="1"/>
      <c r="AF11" s="1"/>
      <c r="AG11" s="1"/>
      <c r="AH11" s="1"/>
      <c r="AI11" s="1"/>
      <c r="AJ11" s="1"/>
      <c r="AK11" s="1"/>
      <c r="AL11" s="4"/>
      <c r="AM11" s="1"/>
      <c r="AN11" s="1"/>
      <c r="AO11" s="1"/>
      <c r="AP11" s="1"/>
      <c r="AQ11" s="4"/>
      <c r="AR11" s="32"/>
      <c r="AS11" s="4"/>
      <c r="AT11" s="4"/>
      <c r="AU11" s="4"/>
    </row>
    <row r="12" spans="1:47" ht="16.5" customHeight="1" x14ac:dyDescent="0.25">
      <c r="A12" s="236" t="s">
        <v>0</v>
      </c>
      <c r="B12" s="256" t="s">
        <v>18</v>
      </c>
      <c r="C12" s="257" t="s">
        <v>19</v>
      </c>
      <c r="D12" s="34"/>
      <c r="E12" s="250" t="s">
        <v>20</v>
      </c>
      <c r="F12" s="236" t="s">
        <v>21</v>
      </c>
      <c r="G12" s="250" t="s">
        <v>22</v>
      </c>
      <c r="H12" s="250" t="s">
        <v>23</v>
      </c>
      <c r="I12" s="250" t="s">
        <v>24</v>
      </c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50" t="s">
        <v>576</v>
      </c>
      <c r="AB12" s="236" t="s">
        <v>25</v>
      </c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 t="s">
        <v>26</v>
      </c>
      <c r="AO12" s="236"/>
      <c r="AP12" s="236"/>
      <c r="AQ12" s="247" t="s">
        <v>27</v>
      </c>
      <c r="AR12" s="35"/>
      <c r="AS12" s="247" t="s">
        <v>4</v>
      </c>
      <c r="AT12" s="247" t="s">
        <v>28</v>
      </c>
      <c r="AU12" s="247" t="s">
        <v>29</v>
      </c>
    </row>
    <row r="13" spans="1:47" ht="42" customHeight="1" x14ac:dyDescent="0.25">
      <c r="A13" s="236"/>
      <c r="B13" s="256"/>
      <c r="C13" s="257"/>
      <c r="D13" s="36" t="s">
        <v>30</v>
      </c>
      <c r="E13" s="251"/>
      <c r="F13" s="236"/>
      <c r="G13" s="251"/>
      <c r="H13" s="251"/>
      <c r="I13" s="258"/>
      <c r="J13" s="260" t="s">
        <v>31</v>
      </c>
      <c r="K13" s="260" t="s">
        <v>32</v>
      </c>
      <c r="L13" s="236" t="s">
        <v>33</v>
      </c>
      <c r="M13" s="237" t="s">
        <v>34</v>
      </c>
      <c r="N13" s="237" t="s">
        <v>35</v>
      </c>
      <c r="O13" s="242" t="s">
        <v>36</v>
      </c>
      <c r="P13" s="243"/>
      <c r="Q13" s="244"/>
      <c r="R13" s="241" t="s">
        <v>37</v>
      </c>
      <c r="S13" s="242" t="s">
        <v>38</v>
      </c>
      <c r="T13" s="243"/>
      <c r="U13" s="244"/>
      <c r="V13" s="236" t="s">
        <v>39</v>
      </c>
      <c r="W13" s="236" t="s">
        <v>40</v>
      </c>
      <c r="X13" s="236"/>
      <c r="Y13" s="236"/>
      <c r="Z13" s="236" t="s">
        <v>41</v>
      </c>
      <c r="AA13" s="251"/>
      <c r="AB13" s="236" t="s">
        <v>42</v>
      </c>
      <c r="AC13" s="236"/>
      <c r="AD13" s="236"/>
      <c r="AE13" s="236" t="s">
        <v>43</v>
      </c>
      <c r="AF13" s="236"/>
      <c r="AG13" s="236"/>
      <c r="AH13" s="236" t="s">
        <v>44</v>
      </c>
      <c r="AI13" s="236"/>
      <c r="AJ13" s="236"/>
      <c r="AK13" s="236" t="s">
        <v>45</v>
      </c>
      <c r="AL13" s="236"/>
      <c r="AM13" s="236"/>
      <c r="AN13" s="37">
        <v>1</v>
      </c>
      <c r="AO13" s="37">
        <v>0.7</v>
      </c>
      <c r="AP13" s="37">
        <v>0.3</v>
      </c>
      <c r="AQ13" s="248"/>
      <c r="AR13" s="245" t="s">
        <v>46</v>
      </c>
      <c r="AS13" s="248"/>
      <c r="AT13" s="248"/>
      <c r="AU13" s="248"/>
    </row>
    <row r="14" spans="1:47" ht="54.75" customHeight="1" x14ac:dyDescent="0.25">
      <c r="A14" s="236"/>
      <c r="B14" s="256"/>
      <c r="C14" s="257"/>
      <c r="D14" s="39"/>
      <c r="E14" s="252"/>
      <c r="F14" s="236"/>
      <c r="G14" s="252"/>
      <c r="H14" s="252"/>
      <c r="I14" s="259"/>
      <c r="J14" s="260"/>
      <c r="K14" s="260"/>
      <c r="L14" s="236"/>
      <c r="M14" s="237"/>
      <c r="N14" s="237"/>
      <c r="O14" s="104" t="s">
        <v>47</v>
      </c>
      <c r="P14" s="104" t="s">
        <v>48</v>
      </c>
      <c r="Q14" s="104" t="s">
        <v>49</v>
      </c>
      <c r="R14" s="241"/>
      <c r="S14" s="102" t="s">
        <v>47</v>
      </c>
      <c r="T14" s="104" t="s">
        <v>48</v>
      </c>
      <c r="U14" s="104" t="s">
        <v>49</v>
      </c>
      <c r="V14" s="236"/>
      <c r="W14" s="102" t="s">
        <v>47</v>
      </c>
      <c r="X14" s="104" t="s">
        <v>50</v>
      </c>
      <c r="Y14" s="104" t="s">
        <v>51</v>
      </c>
      <c r="Z14" s="236"/>
      <c r="AA14" s="252"/>
      <c r="AB14" s="102" t="s">
        <v>52</v>
      </c>
      <c r="AC14" s="103" t="s">
        <v>53</v>
      </c>
      <c r="AD14" s="103" t="s">
        <v>54</v>
      </c>
      <c r="AE14" s="102" t="s">
        <v>55</v>
      </c>
      <c r="AF14" s="102" t="s">
        <v>53</v>
      </c>
      <c r="AG14" s="102" t="s">
        <v>54</v>
      </c>
      <c r="AH14" s="102" t="s">
        <v>55</v>
      </c>
      <c r="AI14" s="102" t="s">
        <v>53</v>
      </c>
      <c r="AJ14" s="102" t="s">
        <v>54</v>
      </c>
      <c r="AK14" s="102" t="s">
        <v>55</v>
      </c>
      <c r="AL14" s="103" t="s">
        <v>53</v>
      </c>
      <c r="AM14" s="102" t="s">
        <v>54</v>
      </c>
      <c r="AN14" s="102" t="s">
        <v>56</v>
      </c>
      <c r="AO14" s="102" t="s">
        <v>57</v>
      </c>
      <c r="AP14" s="102" t="s">
        <v>58</v>
      </c>
      <c r="AQ14" s="249"/>
      <c r="AR14" s="246"/>
      <c r="AS14" s="249"/>
      <c r="AT14" s="249"/>
      <c r="AU14" s="249"/>
    </row>
    <row r="15" spans="1:47" ht="16.5" x14ac:dyDescent="0.25">
      <c r="A15" s="41">
        <v>1</v>
      </c>
      <c r="B15" s="42">
        <f>A15+1</f>
        <v>2</v>
      </c>
      <c r="C15" s="42">
        <f t="shared" ref="C15" si="0">B15+1</f>
        <v>3</v>
      </c>
      <c r="D15" s="42">
        <v>4</v>
      </c>
      <c r="E15" s="41">
        <v>5</v>
      </c>
      <c r="F15" s="41">
        <v>6</v>
      </c>
      <c r="G15" s="41">
        <v>7</v>
      </c>
      <c r="H15" s="41">
        <f t="shared" ref="H15" si="1">G15+1</f>
        <v>8</v>
      </c>
      <c r="I15" s="41">
        <v>9</v>
      </c>
      <c r="J15" s="43">
        <v>10</v>
      </c>
      <c r="K15" s="43">
        <v>11</v>
      </c>
      <c r="L15" s="41">
        <v>12</v>
      </c>
      <c r="M15" s="41">
        <v>13</v>
      </c>
      <c r="N15" s="41">
        <v>14</v>
      </c>
      <c r="O15" s="41">
        <f t="shared" ref="O15:T15" si="2">N15+1</f>
        <v>15</v>
      </c>
      <c r="P15" s="41">
        <f t="shared" si="2"/>
        <v>16</v>
      </c>
      <c r="Q15" s="41">
        <f t="shared" si="2"/>
        <v>17</v>
      </c>
      <c r="R15" s="41">
        <f t="shared" si="2"/>
        <v>18</v>
      </c>
      <c r="S15" s="41">
        <f t="shared" si="2"/>
        <v>19</v>
      </c>
      <c r="T15" s="41">
        <f t="shared" si="2"/>
        <v>20</v>
      </c>
      <c r="U15" s="41">
        <v>21</v>
      </c>
      <c r="V15" s="41">
        <v>22</v>
      </c>
      <c r="W15" s="41">
        <f>V15+1</f>
        <v>23</v>
      </c>
      <c r="X15" s="41">
        <f t="shared" ref="X15:Z15" si="3">W15+1</f>
        <v>24</v>
      </c>
      <c r="Y15" s="41">
        <f t="shared" si="3"/>
        <v>25</v>
      </c>
      <c r="Z15" s="41">
        <f t="shared" si="3"/>
        <v>26</v>
      </c>
      <c r="AA15" s="41"/>
      <c r="AB15" s="41">
        <v>27</v>
      </c>
      <c r="AC15" s="41">
        <f t="shared" ref="AC15:AQ15" si="4">AB15+1</f>
        <v>28</v>
      </c>
      <c r="AD15" s="41">
        <f t="shared" si="4"/>
        <v>29</v>
      </c>
      <c r="AE15" s="41">
        <f t="shared" si="4"/>
        <v>30</v>
      </c>
      <c r="AF15" s="41">
        <f t="shared" si="4"/>
        <v>31</v>
      </c>
      <c r="AG15" s="41">
        <f t="shared" si="4"/>
        <v>32</v>
      </c>
      <c r="AH15" s="41">
        <v>42</v>
      </c>
      <c r="AI15" s="41">
        <f t="shared" ref="AI15:AL15" si="5">AH15+1</f>
        <v>43</v>
      </c>
      <c r="AJ15" s="41">
        <f t="shared" si="5"/>
        <v>44</v>
      </c>
      <c r="AK15" s="41">
        <f t="shared" si="5"/>
        <v>45</v>
      </c>
      <c r="AL15" s="41">
        <f t="shared" si="5"/>
        <v>46</v>
      </c>
      <c r="AM15" s="41">
        <v>47</v>
      </c>
      <c r="AN15" s="41">
        <f t="shared" si="4"/>
        <v>48</v>
      </c>
      <c r="AO15" s="41">
        <f t="shared" si="4"/>
        <v>49</v>
      </c>
      <c r="AP15" s="41">
        <f t="shared" si="4"/>
        <v>50</v>
      </c>
      <c r="AQ15" s="41">
        <f t="shared" si="4"/>
        <v>51</v>
      </c>
      <c r="AR15" s="43">
        <v>52</v>
      </c>
      <c r="AS15" s="41">
        <v>55</v>
      </c>
      <c r="AT15" s="41">
        <f t="shared" ref="AT15" si="6">AS15+1</f>
        <v>56</v>
      </c>
      <c r="AU15" s="41">
        <v>57</v>
      </c>
    </row>
    <row r="16" spans="1:47" ht="33" x14ac:dyDescent="0.25">
      <c r="A16" s="41">
        <v>1</v>
      </c>
      <c r="B16" s="44" t="s">
        <v>59</v>
      </c>
      <c r="C16" s="44" t="s">
        <v>60</v>
      </c>
      <c r="D16" s="44" t="s">
        <v>61</v>
      </c>
      <c r="E16" s="45" t="s">
        <v>62</v>
      </c>
      <c r="F16" s="45" t="s">
        <v>428</v>
      </c>
      <c r="G16" s="45" t="s">
        <v>63</v>
      </c>
      <c r="H16" s="45" t="s">
        <v>64</v>
      </c>
      <c r="I16" s="45" t="s">
        <v>63</v>
      </c>
      <c r="J16" s="46">
        <v>4.95</v>
      </c>
      <c r="K16" s="46"/>
      <c r="L16" s="41">
        <v>17697</v>
      </c>
      <c r="M16" s="41">
        <f>J16*L16</f>
        <v>87600.150000000009</v>
      </c>
      <c r="N16" s="41">
        <f t="shared" ref="N16:N82" si="7">L16*K16</f>
        <v>0</v>
      </c>
      <c r="O16" s="47">
        <v>7</v>
      </c>
      <c r="P16" s="47"/>
      <c r="Q16" s="41"/>
      <c r="R16" s="47">
        <f t="shared" ref="R16:R82" si="8">O16+P16+Q16</f>
        <v>7</v>
      </c>
      <c r="S16" s="48">
        <f t="shared" ref="S16:S82" si="9">O16/18</f>
        <v>0.3888888888888889</v>
      </c>
      <c r="T16" s="48">
        <f t="shared" ref="T16:U32" si="10">P16/24</f>
        <v>0</v>
      </c>
      <c r="U16" s="48">
        <f t="shared" si="10"/>
        <v>0</v>
      </c>
      <c r="V16" s="48">
        <f t="shared" ref="V16:V82" si="11">S16+T16+U16</f>
        <v>0.3888888888888889</v>
      </c>
      <c r="W16" s="41">
        <f t="shared" ref="W16:W79" si="12">M16/18*O16</f>
        <v>34066.724999999999</v>
      </c>
      <c r="X16" s="41">
        <f t="shared" ref="X16:X64" si="13">N16/24*P16</f>
        <v>0</v>
      </c>
      <c r="Y16" s="41">
        <f t="shared" ref="Y16:Y64" si="14">N16/24*Q16</f>
        <v>0</v>
      </c>
      <c r="Z16" s="41">
        <f t="shared" ref="Z16:Z82" si="15">W16+X16+Y16</f>
        <v>34066.724999999999</v>
      </c>
      <c r="AA16" s="48">
        <v>1.25</v>
      </c>
      <c r="AB16" s="41"/>
      <c r="AC16" s="41"/>
      <c r="AD16" s="41"/>
      <c r="AE16" s="48"/>
      <c r="AF16" s="47"/>
      <c r="AG16" s="41"/>
      <c r="AH16" s="48"/>
      <c r="AI16" s="41"/>
      <c r="AJ16" s="41"/>
      <c r="AK16" s="48">
        <f t="shared" ref="AK16:AK79" si="16">S16+T16</f>
        <v>0.3888888888888889</v>
      </c>
      <c r="AL16" s="41">
        <v>40</v>
      </c>
      <c r="AM16" s="41">
        <f>17697*AL16*AK16/100</f>
        <v>2752.8666666666668</v>
      </c>
      <c r="AN16" s="48"/>
      <c r="AO16" s="48"/>
      <c r="AP16" s="48"/>
      <c r="AQ16" s="41">
        <f>AP16+AO16+AN16+AM16+AJ16+AG16+AD16</f>
        <v>2752.8666666666668</v>
      </c>
      <c r="AR16" s="41">
        <f>Z16*AA16</f>
        <v>42583.40625</v>
      </c>
      <c r="AS16" s="41">
        <f>AQ16+AR16</f>
        <v>45336.272916666669</v>
      </c>
      <c r="AT16" s="41">
        <f>AR16*10%</f>
        <v>4258.3406249999998</v>
      </c>
      <c r="AU16" s="41">
        <f>AS16+AT16</f>
        <v>49594.613541666666</v>
      </c>
    </row>
    <row r="17" spans="1:47" ht="33" x14ac:dyDescent="0.25">
      <c r="A17" s="41">
        <f t="shared" ref="A17:A78" si="17">A16+1</f>
        <v>2</v>
      </c>
      <c r="B17" s="49" t="s">
        <v>65</v>
      </c>
      <c r="C17" s="44" t="s">
        <v>66</v>
      </c>
      <c r="D17" s="44" t="s">
        <v>67</v>
      </c>
      <c r="E17" s="45" t="s">
        <v>62</v>
      </c>
      <c r="F17" s="45" t="s">
        <v>429</v>
      </c>
      <c r="G17" s="45" t="s">
        <v>68</v>
      </c>
      <c r="H17" s="45" t="s">
        <v>69</v>
      </c>
      <c r="I17" s="45" t="s">
        <v>68</v>
      </c>
      <c r="J17" s="46">
        <v>5.41</v>
      </c>
      <c r="K17" s="46"/>
      <c r="L17" s="41">
        <v>17697</v>
      </c>
      <c r="M17" s="41">
        <f t="shared" ref="M17:M83" si="18">J17*L17</f>
        <v>95740.77</v>
      </c>
      <c r="N17" s="41">
        <f t="shared" si="7"/>
        <v>0</v>
      </c>
      <c r="O17" s="47">
        <v>15</v>
      </c>
      <c r="P17" s="47"/>
      <c r="Q17" s="41"/>
      <c r="R17" s="47">
        <f t="shared" si="8"/>
        <v>15</v>
      </c>
      <c r="S17" s="48">
        <f t="shared" si="9"/>
        <v>0.83333333333333337</v>
      </c>
      <c r="T17" s="48">
        <f t="shared" si="10"/>
        <v>0</v>
      </c>
      <c r="U17" s="48">
        <f t="shared" si="10"/>
        <v>0</v>
      </c>
      <c r="V17" s="48">
        <f t="shared" si="11"/>
        <v>0.83333333333333337</v>
      </c>
      <c r="W17" s="41">
        <f t="shared" si="12"/>
        <v>79783.975000000006</v>
      </c>
      <c r="X17" s="41">
        <f t="shared" si="13"/>
        <v>0</v>
      </c>
      <c r="Y17" s="41">
        <f t="shared" si="14"/>
        <v>0</v>
      </c>
      <c r="Z17" s="41">
        <f t="shared" si="15"/>
        <v>79783.975000000006</v>
      </c>
      <c r="AA17" s="48">
        <v>1.25</v>
      </c>
      <c r="AB17" s="41"/>
      <c r="AC17" s="41"/>
      <c r="AD17" s="41"/>
      <c r="AE17" s="48"/>
      <c r="AF17" s="47"/>
      <c r="AG17" s="41"/>
      <c r="AH17" s="48"/>
      <c r="AI17" s="41"/>
      <c r="AJ17" s="41"/>
      <c r="AK17" s="48">
        <f t="shared" si="16"/>
        <v>0.83333333333333337</v>
      </c>
      <c r="AL17" s="41">
        <v>40</v>
      </c>
      <c r="AM17" s="41">
        <f t="shared" ref="AM17:AM83" si="19">17697*AL17*AK17/100</f>
        <v>5899</v>
      </c>
      <c r="AN17" s="48"/>
      <c r="AO17" s="48"/>
      <c r="AP17" s="48"/>
      <c r="AQ17" s="41">
        <f t="shared" ref="AQ17:AQ83" si="20">AP17+AO17+AN17+AM17+AJ17+AG17+AD17</f>
        <v>5899</v>
      </c>
      <c r="AR17" s="41">
        <f t="shared" ref="AR17:AR80" si="21">Z17*AA17</f>
        <v>99729.96875</v>
      </c>
      <c r="AS17" s="41">
        <f>AQ17+AR17</f>
        <v>105628.96875</v>
      </c>
      <c r="AT17" s="41">
        <f t="shared" ref="AT17:AT80" si="22">AR17*10%</f>
        <v>9972.9968750000007</v>
      </c>
      <c r="AU17" s="41">
        <f t="shared" ref="AU17:AU83" si="23">AS17+AT17</f>
        <v>115601.965625</v>
      </c>
    </row>
    <row r="18" spans="1:47" ht="49.5" x14ac:dyDescent="0.25">
      <c r="A18" s="41">
        <v>3</v>
      </c>
      <c r="B18" s="44" t="s">
        <v>70</v>
      </c>
      <c r="C18" s="44" t="s">
        <v>71</v>
      </c>
      <c r="D18" s="44" t="s">
        <v>72</v>
      </c>
      <c r="E18" s="45" t="s">
        <v>62</v>
      </c>
      <c r="F18" s="45" t="s">
        <v>430</v>
      </c>
      <c r="G18" s="45" t="s">
        <v>63</v>
      </c>
      <c r="H18" s="45" t="s">
        <v>64</v>
      </c>
      <c r="I18" s="45" t="s">
        <v>63</v>
      </c>
      <c r="J18" s="46">
        <v>4.95</v>
      </c>
      <c r="K18" s="46"/>
      <c r="L18" s="41">
        <v>17697</v>
      </c>
      <c r="M18" s="41">
        <f t="shared" si="18"/>
        <v>87600.150000000009</v>
      </c>
      <c r="N18" s="41">
        <f t="shared" si="7"/>
        <v>0</v>
      </c>
      <c r="O18" s="47">
        <v>32</v>
      </c>
      <c r="P18" s="47"/>
      <c r="Q18" s="41"/>
      <c r="R18" s="47">
        <f t="shared" si="8"/>
        <v>32</v>
      </c>
      <c r="S18" s="48">
        <f t="shared" si="9"/>
        <v>1.7777777777777777</v>
      </c>
      <c r="T18" s="48">
        <f t="shared" si="10"/>
        <v>0</v>
      </c>
      <c r="U18" s="48">
        <f t="shared" si="10"/>
        <v>0</v>
      </c>
      <c r="V18" s="48">
        <f t="shared" si="11"/>
        <v>1.7777777777777777</v>
      </c>
      <c r="W18" s="41">
        <f t="shared" si="12"/>
        <v>155733.6</v>
      </c>
      <c r="X18" s="41">
        <f t="shared" si="13"/>
        <v>0</v>
      </c>
      <c r="Y18" s="41">
        <f t="shared" si="14"/>
        <v>0</v>
      </c>
      <c r="Z18" s="41">
        <f t="shared" si="15"/>
        <v>155733.6</v>
      </c>
      <c r="AA18" s="48">
        <v>1.25</v>
      </c>
      <c r="AB18" s="41"/>
      <c r="AC18" s="41"/>
      <c r="AD18" s="41"/>
      <c r="AE18" s="48"/>
      <c r="AF18" s="47"/>
      <c r="AG18" s="41"/>
      <c r="AH18" s="48"/>
      <c r="AI18" s="41"/>
      <c r="AJ18" s="41"/>
      <c r="AK18" s="48">
        <f t="shared" si="16"/>
        <v>1.7777777777777777</v>
      </c>
      <c r="AL18" s="41">
        <v>40</v>
      </c>
      <c r="AM18" s="41">
        <f t="shared" si="19"/>
        <v>12584.533333333333</v>
      </c>
      <c r="AN18" s="48"/>
      <c r="AO18" s="48"/>
      <c r="AP18" s="48"/>
      <c r="AQ18" s="41">
        <f t="shared" si="20"/>
        <v>12584.533333333333</v>
      </c>
      <c r="AR18" s="41">
        <f t="shared" si="21"/>
        <v>194667</v>
      </c>
      <c r="AS18" s="41">
        <f t="shared" ref="AS18:AS80" si="24">AQ18+AR18</f>
        <v>207251.53333333333</v>
      </c>
      <c r="AT18" s="41">
        <f t="shared" si="22"/>
        <v>19466.7</v>
      </c>
      <c r="AU18" s="41">
        <f t="shared" si="23"/>
        <v>226718.23333333334</v>
      </c>
    </row>
    <row r="19" spans="1:47" ht="33" x14ac:dyDescent="0.25">
      <c r="A19" s="41">
        <f t="shared" si="17"/>
        <v>4</v>
      </c>
      <c r="B19" s="44" t="s">
        <v>73</v>
      </c>
      <c r="C19" s="44" t="s">
        <v>74</v>
      </c>
      <c r="D19" s="44" t="s">
        <v>75</v>
      </c>
      <c r="E19" s="45" t="s">
        <v>62</v>
      </c>
      <c r="F19" s="45" t="s">
        <v>431</v>
      </c>
      <c r="G19" s="45" t="s">
        <v>76</v>
      </c>
      <c r="H19" s="45" t="s">
        <v>77</v>
      </c>
      <c r="I19" s="45" t="s">
        <v>76</v>
      </c>
      <c r="J19" s="46">
        <v>4.8099999999999996</v>
      </c>
      <c r="K19" s="46"/>
      <c r="L19" s="41">
        <v>17697</v>
      </c>
      <c r="M19" s="41">
        <f t="shared" si="18"/>
        <v>85122.569999999992</v>
      </c>
      <c r="N19" s="41">
        <f t="shared" si="7"/>
        <v>0</v>
      </c>
      <c r="O19" s="47">
        <v>4</v>
      </c>
      <c r="P19" s="47"/>
      <c r="Q19" s="41"/>
      <c r="R19" s="47">
        <f t="shared" si="8"/>
        <v>4</v>
      </c>
      <c r="S19" s="48">
        <f t="shared" si="9"/>
        <v>0.22222222222222221</v>
      </c>
      <c r="T19" s="48">
        <f t="shared" si="10"/>
        <v>0</v>
      </c>
      <c r="U19" s="48">
        <f t="shared" si="10"/>
        <v>0</v>
      </c>
      <c r="V19" s="48">
        <f t="shared" si="11"/>
        <v>0.22222222222222221</v>
      </c>
      <c r="W19" s="41">
        <f t="shared" si="12"/>
        <v>18916.126666666663</v>
      </c>
      <c r="X19" s="41">
        <f t="shared" si="13"/>
        <v>0</v>
      </c>
      <c r="Y19" s="41">
        <f t="shared" si="14"/>
        <v>0</v>
      </c>
      <c r="Z19" s="41">
        <f t="shared" si="15"/>
        <v>18916.126666666663</v>
      </c>
      <c r="AA19" s="48">
        <v>1.25</v>
      </c>
      <c r="AB19" s="41"/>
      <c r="AC19" s="41"/>
      <c r="AD19" s="41"/>
      <c r="AE19" s="48"/>
      <c r="AF19" s="47"/>
      <c r="AG19" s="41"/>
      <c r="AH19" s="48"/>
      <c r="AI19" s="41"/>
      <c r="AJ19" s="41"/>
      <c r="AK19" s="48">
        <f t="shared" si="16"/>
        <v>0.22222222222222221</v>
      </c>
      <c r="AL19" s="41">
        <v>40</v>
      </c>
      <c r="AM19" s="41">
        <f t="shared" si="19"/>
        <v>1573.0666666666666</v>
      </c>
      <c r="AN19" s="48"/>
      <c r="AO19" s="48"/>
      <c r="AP19" s="48"/>
      <c r="AQ19" s="41">
        <f t="shared" si="20"/>
        <v>1573.0666666666666</v>
      </c>
      <c r="AR19" s="41">
        <f t="shared" si="21"/>
        <v>23645.158333333329</v>
      </c>
      <c r="AS19" s="41">
        <f t="shared" si="24"/>
        <v>25218.224999999995</v>
      </c>
      <c r="AT19" s="41">
        <f t="shared" si="22"/>
        <v>2364.5158333333329</v>
      </c>
      <c r="AU19" s="41">
        <f t="shared" si="23"/>
        <v>27582.74083333333</v>
      </c>
    </row>
    <row r="20" spans="1:47" ht="49.5" x14ac:dyDescent="0.25">
      <c r="A20" s="41">
        <v>5</v>
      </c>
      <c r="B20" s="44" t="s">
        <v>78</v>
      </c>
      <c r="C20" s="44" t="s">
        <v>79</v>
      </c>
      <c r="D20" s="44" t="s">
        <v>80</v>
      </c>
      <c r="E20" s="45" t="s">
        <v>62</v>
      </c>
      <c r="F20" s="45" t="s">
        <v>432</v>
      </c>
      <c r="G20" s="45" t="s">
        <v>81</v>
      </c>
      <c r="H20" s="45" t="s">
        <v>64</v>
      </c>
      <c r="I20" s="45" t="s">
        <v>81</v>
      </c>
      <c r="J20" s="46">
        <v>4.8600000000000003</v>
      </c>
      <c r="K20" s="46"/>
      <c r="L20" s="41">
        <v>17697</v>
      </c>
      <c r="M20" s="41">
        <f t="shared" si="18"/>
        <v>86007.420000000013</v>
      </c>
      <c r="N20" s="41">
        <f t="shared" si="7"/>
        <v>0</v>
      </c>
      <c r="O20" s="47">
        <v>4</v>
      </c>
      <c r="P20" s="47"/>
      <c r="Q20" s="41"/>
      <c r="R20" s="47">
        <f t="shared" si="8"/>
        <v>4</v>
      </c>
      <c r="S20" s="48">
        <f t="shared" si="9"/>
        <v>0.22222222222222221</v>
      </c>
      <c r="T20" s="48">
        <f t="shared" si="10"/>
        <v>0</v>
      </c>
      <c r="U20" s="48">
        <f t="shared" si="10"/>
        <v>0</v>
      </c>
      <c r="V20" s="48">
        <f t="shared" si="11"/>
        <v>0.22222222222222221</v>
      </c>
      <c r="W20" s="41">
        <f t="shared" si="12"/>
        <v>19112.760000000002</v>
      </c>
      <c r="X20" s="41">
        <f t="shared" si="13"/>
        <v>0</v>
      </c>
      <c r="Y20" s="41">
        <f t="shared" si="14"/>
        <v>0</v>
      </c>
      <c r="Z20" s="41">
        <f t="shared" si="15"/>
        <v>19112.760000000002</v>
      </c>
      <c r="AA20" s="48">
        <v>1.25</v>
      </c>
      <c r="AB20" s="41"/>
      <c r="AC20" s="41"/>
      <c r="AD20" s="41"/>
      <c r="AE20" s="48"/>
      <c r="AF20" s="47"/>
      <c r="AG20" s="41"/>
      <c r="AH20" s="48"/>
      <c r="AI20" s="41"/>
      <c r="AJ20" s="41"/>
      <c r="AK20" s="48">
        <f t="shared" si="16"/>
        <v>0.22222222222222221</v>
      </c>
      <c r="AL20" s="41">
        <v>40</v>
      </c>
      <c r="AM20" s="41">
        <f t="shared" si="19"/>
        <v>1573.0666666666666</v>
      </c>
      <c r="AN20" s="48"/>
      <c r="AO20" s="48"/>
      <c r="AP20" s="48"/>
      <c r="AQ20" s="41">
        <f t="shared" si="20"/>
        <v>1573.0666666666666</v>
      </c>
      <c r="AR20" s="41">
        <f t="shared" si="21"/>
        <v>23890.950000000004</v>
      </c>
      <c r="AS20" s="41">
        <f t="shared" si="24"/>
        <v>25464.01666666667</v>
      </c>
      <c r="AT20" s="41">
        <f t="shared" si="22"/>
        <v>2389.0950000000007</v>
      </c>
      <c r="AU20" s="41">
        <f t="shared" si="23"/>
        <v>27853.111666666671</v>
      </c>
    </row>
    <row r="21" spans="1:47" ht="33" x14ac:dyDescent="0.25">
      <c r="A21" s="41">
        <f t="shared" si="17"/>
        <v>6</v>
      </c>
      <c r="B21" s="49" t="s">
        <v>82</v>
      </c>
      <c r="C21" s="44" t="s">
        <v>83</v>
      </c>
      <c r="D21" s="44" t="s">
        <v>84</v>
      </c>
      <c r="E21" s="45" t="s">
        <v>62</v>
      </c>
      <c r="F21" s="45" t="s">
        <v>433</v>
      </c>
      <c r="G21" s="45" t="s">
        <v>68</v>
      </c>
      <c r="H21" s="45" t="s">
        <v>69</v>
      </c>
      <c r="I21" s="45" t="s">
        <v>68</v>
      </c>
      <c r="J21" s="46">
        <v>5.32</v>
      </c>
      <c r="K21" s="46"/>
      <c r="L21" s="41">
        <v>17697</v>
      </c>
      <c r="M21" s="41">
        <f t="shared" si="18"/>
        <v>94148.040000000008</v>
      </c>
      <c r="N21" s="41">
        <f t="shared" si="7"/>
        <v>0</v>
      </c>
      <c r="O21" s="47">
        <v>9</v>
      </c>
      <c r="P21" s="47"/>
      <c r="Q21" s="41"/>
      <c r="R21" s="47">
        <f t="shared" si="8"/>
        <v>9</v>
      </c>
      <c r="S21" s="48">
        <f t="shared" si="9"/>
        <v>0.5</v>
      </c>
      <c r="T21" s="48">
        <f t="shared" si="10"/>
        <v>0</v>
      </c>
      <c r="U21" s="48">
        <f t="shared" si="10"/>
        <v>0</v>
      </c>
      <c r="V21" s="48">
        <f t="shared" si="11"/>
        <v>0.5</v>
      </c>
      <c r="W21" s="41">
        <f t="shared" si="12"/>
        <v>47074.020000000004</v>
      </c>
      <c r="X21" s="41">
        <f t="shared" si="13"/>
        <v>0</v>
      </c>
      <c r="Y21" s="41">
        <f t="shared" si="14"/>
        <v>0</v>
      </c>
      <c r="Z21" s="41">
        <f t="shared" si="15"/>
        <v>47074.020000000004</v>
      </c>
      <c r="AA21" s="48">
        <v>1.25</v>
      </c>
      <c r="AB21" s="41"/>
      <c r="AC21" s="41"/>
      <c r="AD21" s="41"/>
      <c r="AE21" s="41">
        <v>9</v>
      </c>
      <c r="AF21" s="47">
        <v>12.5</v>
      </c>
      <c r="AG21" s="41">
        <f>17697*AF21%/18*AE21</f>
        <v>1106.0625</v>
      </c>
      <c r="AH21" s="48"/>
      <c r="AI21" s="41"/>
      <c r="AJ21" s="41"/>
      <c r="AK21" s="48">
        <f t="shared" si="16"/>
        <v>0.5</v>
      </c>
      <c r="AL21" s="41">
        <v>40</v>
      </c>
      <c r="AM21" s="41">
        <f t="shared" si="19"/>
        <v>3539.4</v>
      </c>
      <c r="AN21" s="48"/>
      <c r="AO21" s="48"/>
      <c r="AP21" s="48"/>
      <c r="AQ21" s="41">
        <f t="shared" si="20"/>
        <v>4645.4624999999996</v>
      </c>
      <c r="AR21" s="41">
        <f t="shared" si="21"/>
        <v>58842.525000000009</v>
      </c>
      <c r="AS21" s="41">
        <f t="shared" si="24"/>
        <v>63487.98750000001</v>
      </c>
      <c r="AT21" s="41"/>
      <c r="AU21" s="41">
        <f t="shared" si="23"/>
        <v>63487.98750000001</v>
      </c>
    </row>
    <row r="22" spans="1:47" ht="49.5" x14ac:dyDescent="0.25">
      <c r="A22" s="41">
        <v>7</v>
      </c>
      <c r="B22" s="44" t="s">
        <v>85</v>
      </c>
      <c r="C22" s="44" t="s">
        <v>86</v>
      </c>
      <c r="D22" s="44" t="s">
        <v>87</v>
      </c>
      <c r="E22" s="45" t="s">
        <v>62</v>
      </c>
      <c r="F22" s="45" t="s">
        <v>434</v>
      </c>
      <c r="G22" s="45" t="s">
        <v>88</v>
      </c>
      <c r="H22" s="45" t="s">
        <v>77</v>
      </c>
      <c r="I22" s="45" t="s">
        <v>88</v>
      </c>
      <c r="J22" s="46">
        <v>4.99</v>
      </c>
      <c r="K22" s="46">
        <v>4.3600000000000003</v>
      </c>
      <c r="L22" s="41">
        <v>17697</v>
      </c>
      <c r="M22" s="41">
        <f t="shared" si="18"/>
        <v>88308.03</v>
      </c>
      <c r="N22" s="41">
        <f t="shared" si="7"/>
        <v>77158.920000000013</v>
      </c>
      <c r="O22" s="47">
        <v>11</v>
      </c>
      <c r="P22" s="47">
        <v>30</v>
      </c>
      <c r="Q22" s="41"/>
      <c r="R22" s="47">
        <f t="shared" si="8"/>
        <v>41</v>
      </c>
      <c r="S22" s="48">
        <f t="shared" si="9"/>
        <v>0.61111111111111116</v>
      </c>
      <c r="T22" s="48">
        <f t="shared" si="10"/>
        <v>1.25</v>
      </c>
      <c r="U22" s="48">
        <f t="shared" si="10"/>
        <v>0</v>
      </c>
      <c r="V22" s="48">
        <f t="shared" si="11"/>
        <v>1.8611111111111112</v>
      </c>
      <c r="W22" s="41">
        <f t="shared" si="12"/>
        <v>53966.018333333341</v>
      </c>
      <c r="X22" s="41">
        <f t="shared" si="13"/>
        <v>96448.650000000009</v>
      </c>
      <c r="Y22" s="41">
        <f t="shared" si="14"/>
        <v>0</v>
      </c>
      <c r="Z22" s="41">
        <f t="shared" si="15"/>
        <v>150414.66833333333</v>
      </c>
      <c r="AA22" s="48">
        <v>1.25</v>
      </c>
      <c r="AB22" s="41"/>
      <c r="AC22" s="41"/>
      <c r="AD22" s="41"/>
      <c r="AE22" s="48"/>
      <c r="AF22" s="47"/>
      <c r="AG22" s="41"/>
      <c r="AH22" s="48"/>
      <c r="AI22" s="41"/>
      <c r="AJ22" s="41"/>
      <c r="AK22" s="48">
        <f t="shared" si="16"/>
        <v>1.8611111111111112</v>
      </c>
      <c r="AL22" s="41">
        <v>40</v>
      </c>
      <c r="AM22" s="41">
        <f>17697*AL22*AK22/100</f>
        <v>13174.433333333332</v>
      </c>
      <c r="AN22" s="48"/>
      <c r="AO22" s="48"/>
      <c r="AP22" s="48"/>
      <c r="AQ22" s="41">
        <f t="shared" si="20"/>
        <v>13174.433333333332</v>
      </c>
      <c r="AR22" s="41">
        <f t="shared" si="21"/>
        <v>188018.33541666667</v>
      </c>
      <c r="AS22" s="41">
        <f t="shared" si="24"/>
        <v>201192.76874999999</v>
      </c>
      <c r="AT22" s="41">
        <f t="shared" si="22"/>
        <v>18801.833541666667</v>
      </c>
      <c r="AU22" s="41">
        <f t="shared" si="23"/>
        <v>219994.60229166667</v>
      </c>
    </row>
    <row r="23" spans="1:47" ht="33" x14ac:dyDescent="0.25">
      <c r="A23" s="41">
        <f t="shared" si="17"/>
        <v>8</v>
      </c>
      <c r="B23" s="44" t="s">
        <v>89</v>
      </c>
      <c r="C23" s="44" t="s">
        <v>90</v>
      </c>
      <c r="D23" s="44" t="s">
        <v>91</v>
      </c>
      <c r="E23" s="45" t="s">
        <v>62</v>
      </c>
      <c r="F23" s="45" t="s">
        <v>435</v>
      </c>
      <c r="G23" s="45" t="s">
        <v>532</v>
      </c>
      <c r="H23" s="45" t="s">
        <v>551</v>
      </c>
      <c r="I23" s="45" t="s">
        <v>93</v>
      </c>
      <c r="J23" s="46"/>
      <c r="K23" s="46">
        <v>4.62</v>
      </c>
      <c r="L23" s="41">
        <v>17697</v>
      </c>
      <c r="M23" s="41">
        <f t="shared" si="18"/>
        <v>0</v>
      </c>
      <c r="N23" s="41">
        <f t="shared" si="7"/>
        <v>81760.14</v>
      </c>
      <c r="O23" s="47"/>
      <c r="P23" s="47"/>
      <c r="Q23" s="41">
        <v>6</v>
      </c>
      <c r="R23" s="47">
        <f t="shared" si="8"/>
        <v>6</v>
      </c>
      <c r="S23" s="48">
        <f t="shared" si="9"/>
        <v>0</v>
      </c>
      <c r="T23" s="48">
        <f t="shared" si="10"/>
        <v>0</v>
      </c>
      <c r="U23" s="48">
        <f t="shared" si="10"/>
        <v>0.25</v>
      </c>
      <c r="V23" s="48">
        <f t="shared" si="11"/>
        <v>0.25</v>
      </c>
      <c r="W23" s="41">
        <f t="shared" si="12"/>
        <v>0</v>
      </c>
      <c r="X23" s="41">
        <f t="shared" si="13"/>
        <v>0</v>
      </c>
      <c r="Y23" s="41">
        <f t="shared" si="14"/>
        <v>20440.035</v>
      </c>
      <c r="Z23" s="41">
        <f t="shared" si="15"/>
        <v>20440.035</v>
      </c>
      <c r="AA23" s="48">
        <v>1.25</v>
      </c>
      <c r="AB23" s="41"/>
      <c r="AC23" s="41"/>
      <c r="AD23" s="41"/>
      <c r="AE23" s="48"/>
      <c r="AF23" s="47"/>
      <c r="AG23" s="41"/>
      <c r="AH23" s="48"/>
      <c r="AI23" s="41"/>
      <c r="AJ23" s="41"/>
      <c r="AK23" s="48">
        <f t="shared" si="16"/>
        <v>0</v>
      </c>
      <c r="AL23" s="41"/>
      <c r="AM23" s="41">
        <f t="shared" si="19"/>
        <v>0</v>
      </c>
      <c r="AN23" s="48"/>
      <c r="AO23" s="48"/>
      <c r="AP23" s="48"/>
      <c r="AQ23" s="41">
        <f t="shared" si="20"/>
        <v>0</v>
      </c>
      <c r="AR23" s="41">
        <f t="shared" si="21"/>
        <v>25550.043750000001</v>
      </c>
      <c r="AS23" s="41">
        <f t="shared" si="24"/>
        <v>25550.043750000001</v>
      </c>
      <c r="AT23" s="41">
        <f t="shared" si="22"/>
        <v>2555.0043750000004</v>
      </c>
      <c r="AU23" s="41">
        <f t="shared" si="23"/>
        <v>28105.048125000001</v>
      </c>
    </row>
    <row r="24" spans="1:47" ht="33" x14ac:dyDescent="0.25">
      <c r="A24" s="41">
        <v>9</v>
      </c>
      <c r="B24" s="44" t="s">
        <v>94</v>
      </c>
      <c r="C24" s="44" t="s">
        <v>90</v>
      </c>
      <c r="D24" s="44" t="s">
        <v>95</v>
      </c>
      <c r="E24" s="45" t="s">
        <v>62</v>
      </c>
      <c r="F24" s="45" t="s">
        <v>436</v>
      </c>
      <c r="G24" s="45" t="s">
        <v>96</v>
      </c>
      <c r="H24" s="45" t="s">
        <v>92</v>
      </c>
      <c r="I24" s="45" t="s">
        <v>96</v>
      </c>
      <c r="J24" s="46"/>
      <c r="K24" s="46">
        <v>4.16</v>
      </c>
      <c r="L24" s="41">
        <v>17697</v>
      </c>
      <c r="M24" s="41">
        <f t="shared" si="18"/>
        <v>0</v>
      </c>
      <c r="N24" s="41">
        <f t="shared" si="7"/>
        <v>73619.520000000004</v>
      </c>
      <c r="O24" s="47"/>
      <c r="P24" s="47"/>
      <c r="Q24" s="41">
        <v>6</v>
      </c>
      <c r="R24" s="47">
        <f t="shared" si="8"/>
        <v>6</v>
      </c>
      <c r="S24" s="48">
        <f t="shared" si="9"/>
        <v>0</v>
      </c>
      <c r="T24" s="48">
        <f t="shared" si="10"/>
        <v>0</v>
      </c>
      <c r="U24" s="48">
        <f t="shared" si="10"/>
        <v>0.25</v>
      </c>
      <c r="V24" s="48">
        <f t="shared" si="11"/>
        <v>0.25</v>
      </c>
      <c r="W24" s="41">
        <f t="shared" si="12"/>
        <v>0</v>
      </c>
      <c r="X24" s="41">
        <f t="shared" si="13"/>
        <v>0</v>
      </c>
      <c r="Y24" s="41">
        <f t="shared" si="14"/>
        <v>18404.88</v>
      </c>
      <c r="Z24" s="41">
        <f t="shared" si="15"/>
        <v>18404.88</v>
      </c>
      <c r="AA24" s="48">
        <v>1.25</v>
      </c>
      <c r="AB24" s="41"/>
      <c r="AC24" s="41"/>
      <c r="AD24" s="41"/>
      <c r="AE24" s="48"/>
      <c r="AF24" s="47"/>
      <c r="AG24" s="41"/>
      <c r="AH24" s="48"/>
      <c r="AI24" s="41"/>
      <c r="AJ24" s="41"/>
      <c r="AK24" s="48">
        <f t="shared" si="16"/>
        <v>0</v>
      </c>
      <c r="AL24" s="41"/>
      <c r="AM24" s="41">
        <f t="shared" si="19"/>
        <v>0</v>
      </c>
      <c r="AN24" s="48"/>
      <c r="AO24" s="48"/>
      <c r="AP24" s="48"/>
      <c r="AQ24" s="41">
        <f t="shared" si="20"/>
        <v>0</v>
      </c>
      <c r="AR24" s="41">
        <f t="shared" si="21"/>
        <v>23006.100000000002</v>
      </c>
      <c r="AS24" s="41">
        <f t="shared" si="24"/>
        <v>23006.100000000002</v>
      </c>
      <c r="AT24" s="41">
        <f t="shared" si="22"/>
        <v>2300.61</v>
      </c>
      <c r="AU24" s="41">
        <f t="shared" si="23"/>
        <v>25306.710000000003</v>
      </c>
    </row>
    <row r="25" spans="1:47" ht="33" x14ac:dyDescent="0.25">
      <c r="A25" s="41">
        <f t="shared" si="17"/>
        <v>10</v>
      </c>
      <c r="B25" s="44" t="s">
        <v>97</v>
      </c>
      <c r="C25" s="44" t="s">
        <v>98</v>
      </c>
      <c r="D25" s="44" t="s">
        <v>99</v>
      </c>
      <c r="E25" s="45" t="s">
        <v>62</v>
      </c>
      <c r="F25" s="45" t="s">
        <v>437</v>
      </c>
      <c r="G25" s="45" t="s">
        <v>100</v>
      </c>
      <c r="H25" s="45" t="s">
        <v>77</v>
      </c>
      <c r="I25" s="45" t="s">
        <v>100</v>
      </c>
      <c r="J25" s="46">
        <v>5.16</v>
      </c>
      <c r="K25" s="46"/>
      <c r="L25" s="41">
        <v>17697</v>
      </c>
      <c r="M25" s="41">
        <f t="shared" si="18"/>
        <v>91316.52</v>
      </c>
      <c r="N25" s="41">
        <f t="shared" si="7"/>
        <v>0</v>
      </c>
      <c r="O25" s="47">
        <v>24</v>
      </c>
      <c r="P25" s="47"/>
      <c r="Q25" s="41"/>
      <c r="R25" s="47">
        <f t="shared" si="8"/>
        <v>24</v>
      </c>
      <c r="S25" s="48">
        <f t="shared" si="9"/>
        <v>1.3333333333333333</v>
      </c>
      <c r="T25" s="48">
        <f t="shared" si="10"/>
        <v>0</v>
      </c>
      <c r="U25" s="48">
        <f t="shared" si="10"/>
        <v>0</v>
      </c>
      <c r="V25" s="48">
        <f t="shared" si="11"/>
        <v>1.3333333333333333</v>
      </c>
      <c r="W25" s="41">
        <f t="shared" si="12"/>
        <v>121755.36000000002</v>
      </c>
      <c r="X25" s="41">
        <f t="shared" si="13"/>
        <v>0</v>
      </c>
      <c r="Y25" s="41">
        <f t="shared" si="14"/>
        <v>0</v>
      </c>
      <c r="Z25" s="41">
        <f t="shared" si="15"/>
        <v>121755.36000000002</v>
      </c>
      <c r="AA25" s="48">
        <v>1.25</v>
      </c>
      <c r="AB25" s="41">
        <v>6</v>
      </c>
      <c r="AC25" s="41">
        <v>20</v>
      </c>
      <c r="AD25" s="41">
        <f>17697*AC25%/18*AB25</f>
        <v>1179.8</v>
      </c>
      <c r="AE25" s="48">
        <v>18</v>
      </c>
      <c r="AF25" s="47">
        <v>10</v>
      </c>
      <c r="AG25" s="41">
        <f>17697*AF25%/18*AE25</f>
        <v>1769.6999999999998</v>
      </c>
      <c r="AH25" s="41">
        <v>1</v>
      </c>
      <c r="AI25" s="41">
        <v>15</v>
      </c>
      <c r="AJ25" s="41">
        <f>17697*AI25%</f>
        <v>2654.5499999999997</v>
      </c>
      <c r="AK25" s="48">
        <f t="shared" si="16"/>
        <v>1.3333333333333333</v>
      </c>
      <c r="AL25" s="41">
        <v>40</v>
      </c>
      <c r="AM25" s="41">
        <f t="shared" si="19"/>
        <v>9438.4</v>
      </c>
      <c r="AN25" s="48"/>
      <c r="AO25" s="48"/>
      <c r="AP25" s="48"/>
      <c r="AQ25" s="41">
        <f t="shared" si="20"/>
        <v>15042.449999999997</v>
      </c>
      <c r="AR25" s="41">
        <f t="shared" si="21"/>
        <v>152194.20000000001</v>
      </c>
      <c r="AS25" s="41">
        <f t="shared" si="24"/>
        <v>167236.65000000002</v>
      </c>
      <c r="AT25" s="41">
        <f t="shared" si="22"/>
        <v>15219.420000000002</v>
      </c>
      <c r="AU25" s="41">
        <f t="shared" si="23"/>
        <v>182456.07000000004</v>
      </c>
    </row>
    <row r="26" spans="1:47" ht="33" x14ac:dyDescent="0.25">
      <c r="A26" s="41">
        <v>11</v>
      </c>
      <c r="B26" s="44" t="s">
        <v>101</v>
      </c>
      <c r="C26" s="44" t="s">
        <v>102</v>
      </c>
      <c r="D26" s="44" t="s">
        <v>103</v>
      </c>
      <c r="E26" s="45" t="s">
        <v>62</v>
      </c>
      <c r="F26" s="45" t="s">
        <v>438</v>
      </c>
      <c r="G26" s="45" t="s">
        <v>63</v>
      </c>
      <c r="H26" s="45" t="s">
        <v>64</v>
      </c>
      <c r="I26" s="45" t="s">
        <v>63</v>
      </c>
      <c r="J26" s="46">
        <v>5.2</v>
      </c>
      <c r="K26" s="46"/>
      <c r="L26" s="41">
        <v>17697</v>
      </c>
      <c r="M26" s="41">
        <f t="shared" si="18"/>
        <v>92024.400000000009</v>
      </c>
      <c r="N26" s="41">
        <f t="shared" si="7"/>
        <v>0</v>
      </c>
      <c r="O26" s="47">
        <v>10</v>
      </c>
      <c r="P26" s="47"/>
      <c r="Q26" s="41"/>
      <c r="R26" s="47">
        <f t="shared" si="8"/>
        <v>10</v>
      </c>
      <c r="S26" s="48">
        <f t="shared" si="9"/>
        <v>0.55555555555555558</v>
      </c>
      <c r="T26" s="48">
        <f t="shared" si="10"/>
        <v>0</v>
      </c>
      <c r="U26" s="48">
        <f t="shared" si="10"/>
        <v>0</v>
      </c>
      <c r="V26" s="48">
        <f t="shared" si="11"/>
        <v>0.55555555555555558</v>
      </c>
      <c r="W26" s="41">
        <f t="shared" si="12"/>
        <v>51124.666666666672</v>
      </c>
      <c r="X26" s="41">
        <f t="shared" si="13"/>
        <v>0</v>
      </c>
      <c r="Y26" s="41">
        <f t="shared" si="14"/>
        <v>0</v>
      </c>
      <c r="Z26" s="41">
        <f t="shared" si="15"/>
        <v>51124.666666666672</v>
      </c>
      <c r="AA26" s="48">
        <v>1.25</v>
      </c>
      <c r="AB26" s="41">
        <v>4</v>
      </c>
      <c r="AC26" s="41">
        <v>20</v>
      </c>
      <c r="AD26" s="41">
        <f>17697*AC26%/18*AB26</f>
        <v>786.5333333333333</v>
      </c>
      <c r="AE26" s="41">
        <v>6</v>
      </c>
      <c r="AF26" s="47">
        <v>10</v>
      </c>
      <c r="AG26" s="41">
        <f>17697*AF26%/18*AE26</f>
        <v>589.9</v>
      </c>
      <c r="AH26" s="50"/>
      <c r="AI26" s="51"/>
      <c r="AJ26" s="51"/>
      <c r="AK26" s="48">
        <f t="shared" si="16"/>
        <v>0.55555555555555558</v>
      </c>
      <c r="AL26" s="41">
        <v>40</v>
      </c>
      <c r="AM26" s="41">
        <f t="shared" si="19"/>
        <v>3932.666666666667</v>
      </c>
      <c r="AN26" s="50"/>
      <c r="AO26" s="50"/>
      <c r="AP26" s="50"/>
      <c r="AQ26" s="41">
        <f t="shared" si="20"/>
        <v>5309.1</v>
      </c>
      <c r="AR26" s="41">
        <f t="shared" si="21"/>
        <v>63905.833333333343</v>
      </c>
      <c r="AS26" s="41">
        <f t="shared" si="24"/>
        <v>69214.933333333349</v>
      </c>
      <c r="AT26" s="41">
        <f t="shared" si="22"/>
        <v>6390.5833333333348</v>
      </c>
      <c r="AU26" s="41">
        <f t="shared" si="23"/>
        <v>75605.516666666677</v>
      </c>
    </row>
    <row r="27" spans="1:47" ht="66" x14ac:dyDescent="0.25">
      <c r="A27" s="41">
        <v>12</v>
      </c>
      <c r="B27" s="44" t="s">
        <v>104</v>
      </c>
      <c r="C27" s="44" t="s">
        <v>105</v>
      </c>
      <c r="D27" s="44" t="s">
        <v>106</v>
      </c>
      <c r="E27" s="45" t="s">
        <v>62</v>
      </c>
      <c r="F27" s="45" t="s">
        <v>451</v>
      </c>
      <c r="G27" s="45"/>
      <c r="H27" s="45" t="s">
        <v>64</v>
      </c>
      <c r="I27" s="45" t="s">
        <v>63</v>
      </c>
      <c r="J27" s="46">
        <v>5.03</v>
      </c>
      <c r="K27" s="46"/>
      <c r="L27" s="41">
        <v>17697</v>
      </c>
      <c r="M27" s="41">
        <f t="shared" si="18"/>
        <v>89015.91</v>
      </c>
      <c r="N27" s="41">
        <f t="shared" si="7"/>
        <v>0</v>
      </c>
      <c r="O27" s="47">
        <v>23</v>
      </c>
      <c r="P27" s="47"/>
      <c r="Q27" s="41"/>
      <c r="R27" s="47">
        <f t="shared" si="8"/>
        <v>23</v>
      </c>
      <c r="S27" s="48">
        <f t="shared" si="9"/>
        <v>1.2777777777777777</v>
      </c>
      <c r="T27" s="48">
        <f t="shared" si="10"/>
        <v>0</v>
      </c>
      <c r="U27" s="48">
        <f t="shared" si="10"/>
        <v>0</v>
      </c>
      <c r="V27" s="48">
        <f t="shared" si="11"/>
        <v>1.2777777777777777</v>
      </c>
      <c r="W27" s="41">
        <f t="shared" si="12"/>
        <v>113742.55166666668</v>
      </c>
      <c r="X27" s="41">
        <f t="shared" si="13"/>
        <v>0</v>
      </c>
      <c r="Y27" s="41">
        <f t="shared" si="14"/>
        <v>0</v>
      </c>
      <c r="Z27" s="41">
        <f t="shared" si="15"/>
        <v>113742.55166666668</v>
      </c>
      <c r="AA27" s="48">
        <v>1.25</v>
      </c>
      <c r="AB27" s="41">
        <v>8</v>
      </c>
      <c r="AC27" s="41">
        <v>25</v>
      </c>
      <c r="AD27" s="41">
        <f>17697*AC27%/18*AB27</f>
        <v>1966.3333333333333</v>
      </c>
      <c r="AE27" s="41">
        <v>14</v>
      </c>
      <c r="AF27" s="47">
        <v>12.5</v>
      </c>
      <c r="AG27" s="41">
        <f>17697*AF27%/18*AE27</f>
        <v>1720.5416666666665</v>
      </c>
      <c r="AH27" s="50">
        <v>1</v>
      </c>
      <c r="AI27" s="51">
        <v>15</v>
      </c>
      <c r="AJ27" s="41">
        <f>17697*AI27%</f>
        <v>2654.5499999999997</v>
      </c>
      <c r="AK27" s="48">
        <f t="shared" si="16"/>
        <v>1.2777777777777777</v>
      </c>
      <c r="AL27" s="41">
        <v>40</v>
      </c>
      <c r="AM27" s="41">
        <f t="shared" si="19"/>
        <v>9045.1333333333332</v>
      </c>
      <c r="AN27" s="50"/>
      <c r="AO27" s="50"/>
      <c r="AP27" s="50"/>
      <c r="AQ27" s="41">
        <f t="shared" si="20"/>
        <v>15386.558333333332</v>
      </c>
      <c r="AR27" s="41">
        <f t="shared" si="21"/>
        <v>142178.18958333335</v>
      </c>
      <c r="AS27" s="41">
        <f t="shared" si="24"/>
        <v>157564.74791666667</v>
      </c>
      <c r="AT27" s="41">
        <f t="shared" si="22"/>
        <v>14217.818958333337</v>
      </c>
      <c r="AU27" s="41">
        <f t="shared" si="23"/>
        <v>171782.56687500002</v>
      </c>
    </row>
    <row r="28" spans="1:47" ht="49.5" x14ac:dyDescent="0.25">
      <c r="A28" s="41">
        <v>13</v>
      </c>
      <c r="B28" s="44" t="s">
        <v>107</v>
      </c>
      <c r="C28" s="44" t="s">
        <v>108</v>
      </c>
      <c r="D28" s="44" t="s">
        <v>109</v>
      </c>
      <c r="E28" s="45" t="s">
        <v>62</v>
      </c>
      <c r="F28" s="45" t="s">
        <v>452</v>
      </c>
      <c r="G28" s="45"/>
      <c r="H28" s="45" t="s">
        <v>92</v>
      </c>
      <c r="I28" s="45" t="s">
        <v>110</v>
      </c>
      <c r="J28" s="46">
        <v>4.1900000000000004</v>
      </c>
      <c r="K28" s="46"/>
      <c r="L28" s="41">
        <v>17697</v>
      </c>
      <c r="M28" s="41">
        <f t="shared" si="18"/>
        <v>74150.430000000008</v>
      </c>
      <c r="N28" s="41">
        <f t="shared" si="7"/>
        <v>0</v>
      </c>
      <c r="O28" s="47">
        <v>13.5</v>
      </c>
      <c r="P28" s="47"/>
      <c r="Q28" s="41"/>
      <c r="R28" s="47">
        <f t="shared" si="8"/>
        <v>13.5</v>
      </c>
      <c r="S28" s="48">
        <f t="shared" si="9"/>
        <v>0.75</v>
      </c>
      <c r="T28" s="48"/>
      <c r="U28" s="48"/>
      <c r="V28" s="48">
        <f t="shared" si="11"/>
        <v>0.75</v>
      </c>
      <c r="W28" s="41">
        <f t="shared" si="12"/>
        <v>55612.822500000009</v>
      </c>
      <c r="X28" s="41">
        <f t="shared" si="13"/>
        <v>0</v>
      </c>
      <c r="Y28" s="41">
        <f t="shared" si="14"/>
        <v>0</v>
      </c>
      <c r="Z28" s="41">
        <f t="shared" si="15"/>
        <v>55612.822500000009</v>
      </c>
      <c r="AA28" s="48">
        <v>1.25</v>
      </c>
      <c r="AB28" s="41"/>
      <c r="AC28" s="41"/>
      <c r="AD28" s="41"/>
      <c r="AE28" s="41"/>
      <c r="AF28" s="47"/>
      <c r="AG28" s="41"/>
      <c r="AH28" s="50"/>
      <c r="AI28" s="51"/>
      <c r="AJ28" s="41"/>
      <c r="AK28" s="48">
        <f t="shared" si="16"/>
        <v>0.75</v>
      </c>
      <c r="AL28" s="41">
        <v>40</v>
      </c>
      <c r="AM28" s="41">
        <f t="shared" si="19"/>
        <v>5309.1</v>
      </c>
      <c r="AN28" s="50"/>
      <c r="AO28" s="50"/>
      <c r="AP28" s="50"/>
      <c r="AQ28" s="41">
        <f t="shared" si="20"/>
        <v>5309.1</v>
      </c>
      <c r="AR28" s="41">
        <f t="shared" si="21"/>
        <v>69516.028125000012</v>
      </c>
      <c r="AS28" s="41">
        <f t="shared" si="24"/>
        <v>74825.128125000017</v>
      </c>
      <c r="AT28" s="41">
        <f t="shared" si="22"/>
        <v>6951.6028125000012</v>
      </c>
      <c r="AU28" s="41">
        <f t="shared" si="23"/>
        <v>81776.730937500019</v>
      </c>
    </row>
    <row r="29" spans="1:47" ht="33" x14ac:dyDescent="0.25">
      <c r="A29" s="41">
        <f t="shared" si="17"/>
        <v>14</v>
      </c>
      <c r="B29" s="52" t="s">
        <v>111</v>
      </c>
      <c r="C29" s="52" t="s">
        <v>112</v>
      </c>
      <c r="D29" s="52" t="s">
        <v>113</v>
      </c>
      <c r="E29" s="46" t="s">
        <v>62</v>
      </c>
      <c r="F29" s="46" t="s">
        <v>439</v>
      </c>
      <c r="G29" s="46" t="s">
        <v>533</v>
      </c>
      <c r="H29" s="46" t="s">
        <v>92</v>
      </c>
      <c r="I29" s="46" t="s">
        <v>114</v>
      </c>
      <c r="J29" s="46">
        <v>4.7300000000000004</v>
      </c>
      <c r="K29" s="46">
        <v>4.51</v>
      </c>
      <c r="L29" s="43">
        <v>17697</v>
      </c>
      <c r="M29" s="43">
        <f t="shared" si="18"/>
        <v>83706.810000000012</v>
      </c>
      <c r="N29" s="43">
        <f t="shared" si="7"/>
        <v>79813.47</v>
      </c>
      <c r="O29" s="53">
        <v>20</v>
      </c>
      <c r="P29" s="53">
        <v>4</v>
      </c>
      <c r="Q29" s="43"/>
      <c r="R29" s="53">
        <f t="shared" si="8"/>
        <v>24</v>
      </c>
      <c r="S29" s="54">
        <f t="shared" si="9"/>
        <v>1.1111111111111112</v>
      </c>
      <c r="T29" s="54">
        <f t="shared" si="10"/>
        <v>0.16666666666666666</v>
      </c>
      <c r="U29" s="54">
        <f t="shared" si="10"/>
        <v>0</v>
      </c>
      <c r="V29" s="54">
        <f t="shared" si="11"/>
        <v>1.2777777777777779</v>
      </c>
      <c r="W29" s="43">
        <f t="shared" si="12"/>
        <v>93007.56666666668</v>
      </c>
      <c r="X29" s="43">
        <f t="shared" si="13"/>
        <v>13302.245000000001</v>
      </c>
      <c r="Y29" s="43">
        <f t="shared" si="14"/>
        <v>0</v>
      </c>
      <c r="Z29" s="43">
        <f t="shared" si="15"/>
        <v>106309.81166666668</v>
      </c>
      <c r="AA29" s="48">
        <v>1.25</v>
      </c>
      <c r="AB29" s="43"/>
      <c r="AC29" s="43"/>
      <c r="AD29" s="43"/>
      <c r="AE29" s="54"/>
      <c r="AF29" s="53"/>
      <c r="AG29" s="43"/>
      <c r="AH29" s="54"/>
      <c r="AI29" s="43"/>
      <c r="AJ29" s="43"/>
      <c r="AK29" s="48">
        <f t="shared" si="16"/>
        <v>1.2777777777777779</v>
      </c>
      <c r="AL29" s="43">
        <v>40</v>
      </c>
      <c r="AM29" s="41">
        <f t="shared" si="19"/>
        <v>9045.1333333333332</v>
      </c>
      <c r="AN29" s="54"/>
      <c r="AO29" s="54"/>
      <c r="AP29" s="54"/>
      <c r="AQ29" s="43">
        <f t="shared" si="20"/>
        <v>9045.1333333333332</v>
      </c>
      <c r="AR29" s="41">
        <f t="shared" si="21"/>
        <v>132887.26458333334</v>
      </c>
      <c r="AS29" s="41">
        <f t="shared" si="24"/>
        <v>141932.39791666667</v>
      </c>
      <c r="AT29" s="41">
        <f t="shared" si="22"/>
        <v>13288.726458333334</v>
      </c>
      <c r="AU29" s="43">
        <f t="shared" si="23"/>
        <v>155221.12437500001</v>
      </c>
    </row>
    <row r="30" spans="1:47" ht="33" x14ac:dyDescent="0.25">
      <c r="A30" s="41">
        <v>15</v>
      </c>
      <c r="B30" s="44" t="s">
        <v>115</v>
      </c>
      <c r="C30" s="44" t="s">
        <v>116</v>
      </c>
      <c r="D30" s="52" t="s">
        <v>117</v>
      </c>
      <c r="E30" s="46" t="s">
        <v>62</v>
      </c>
      <c r="F30" s="46" t="s">
        <v>440</v>
      </c>
      <c r="G30" s="46" t="s">
        <v>181</v>
      </c>
      <c r="H30" s="46" t="s">
        <v>551</v>
      </c>
      <c r="I30" s="46" t="s">
        <v>68</v>
      </c>
      <c r="J30" s="46"/>
      <c r="K30" s="46">
        <v>4.62</v>
      </c>
      <c r="L30" s="43">
        <v>17697</v>
      </c>
      <c r="M30" s="43">
        <f t="shared" si="18"/>
        <v>0</v>
      </c>
      <c r="N30" s="43">
        <f t="shared" si="7"/>
        <v>81760.14</v>
      </c>
      <c r="O30" s="53"/>
      <c r="P30" s="53"/>
      <c r="Q30" s="43">
        <v>6</v>
      </c>
      <c r="R30" s="53">
        <f t="shared" si="8"/>
        <v>6</v>
      </c>
      <c r="S30" s="54">
        <f t="shared" si="9"/>
        <v>0</v>
      </c>
      <c r="T30" s="54">
        <f t="shared" si="10"/>
        <v>0</v>
      </c>
      <c r="U30" s="54">
        <f t="shared" si="10"/>
        <v>0.25</v>
      </c>
      <c r="V30" s="54">
        <f t="shared" si="11"/>
        <v>0.25</v>
      </c>
      <c r="W30" s="43">
        <f t="shared" si="12"/>
        <v>0</v>
      </c>
      <c r="X30" s="43">
        <f t="shared" si="13"/>
        <v>0</v>
      </c>
      <c r="Y30" s="43">
        <f t="shared" si="14"/>
        <v>20440.035</v>
      </c>
      <c r="Z30" s="43">
        <f t="shared" si="15"/>
        <v>20440.035</v>
      </c>
      <c r="AA30" s="48">
        <v>1.25</v>
      </c>
      <c r="AB30" s="43"/>
      <c r="AC30" s="43"/>
      <c r="AD30" s="43"/>
      <c r="AE30" s="54"/>
      <c r="AF30" s="53"/>
      <c r="AG30" s="43"/>
      <c r="AH30" s="54"/>
      <c r="AI30" s="43"/>
      <c r="AJ30" s="43"/>
      <c r="AK30" s="48">
        <f t="shared" si="16"/>
        <v>0</v>
      </c>
      <c r="AL30" s="43"/>
      <c r="AM30" s="41">
        <f t="shared" si="19"/>
        <v>0</v>
      </c>
      <c r="AN30" s="54"/>
      <c r="AO30" s="54"/>
      <c r="AP30" s="54"/>
      <c r="AQ30" s="43">
        <f t="shared" si="20"/>
        <v>0</v>
      </c>
      <c r="AR30" s="41">
        <f t="shared" si="21"/>
        <v>25550.043750000001</v>
      </c>
      <c r="AS30" s="41">
        <f t="shared" si="24"/>
        <v>25550.043750000001</v>
      </c>
      <c r="AT30" s="41">
        <f t="shared" si="22"/>
        <v>2555.0043750000004</v>
      </c>
      <c r="AU30" s="43">
        <f t="shared" si="23"/>
        <v>28105.048125000001</v>
      </c>
    </row>
    <row r="31" spans="1:47" ht="33" x14ac:dyDescent="0.25">
      <c r="A31" s="41">
        <v>16</v>
      </c>
      <c r="B31" s="44" t="s">
        <v>548</v>
      </c>
      <c r="C31" s="44" t="s">
        <v>116</v>
      </c>
      <c r="D31" s="52" t="s">
        <v>549</v>
      </c>
      <c r="E31" s="46" t="s">
        <v>62</v>
      </c>
      <c r="F31" s="46" t="s">
        <v>550</v>
      </c>
      <c r="G31" s="46" t="s">
        <v>181</v>
      </c>
      <c r="H31" s="46" t="s">
        <v>551</v>
      </c>
      <c r="I31" s="46"/>
      <c r="J31" s="46"/>
      <c r="K31" s="46">
        <v>4.2300000000000004</v>
      </c>
      <c r="L31" s="43">
        <v>17697</v>
      </c>
      <c r="M31" s="43">
        <f t="shared" si="18"/>
        <v>0</v>
      </c>
      <c r="N31" s="43">
        <f t="shared" si="7"/>
        <v>74858.310000000012</v>
      </c>
      <c r="O31" s="53"/>
      <c r="P31" s="53"/>
      <c r="Q31" s="43">
        <v>6</v>
      </c>
      <c r="R31" s="53">
        <f t="shared" si="8"/>
        <v>6</v>
      </c>
      <c r="S31" s="54">
        <f t="shared" si="9"/>
        <v>0</v>
      </c>
      <c r="T31" s="54">
        <f t="shared" si="10"/>
        <v>0</v>
      </c>
      <c r="U31" s="54">
        <f t="shared" si="10"/>
        <v>0.25</v>
      </c>
      <c r="V31" s="54">
        <f t="shared" si="11"/>
        <v>0.25</v>
      </c>
      <c r="W31" s="43">
        <f t="shared" si="12"/>
        <v>0</v>
      </c>
      <c r="X31" s="43">
        <f t="shared" si="13"/>
        <v>0</v>
      </c>
      <c r="Y31" s="43">
        <f t="shared" si="14"/>
        <v>18714.577500000003</v>
      </c>
      <c r="Z31" s="43">
        <f t="shared" si="15"/>
        <v>18714.577500000003</v>
      </c>
      <c r="AA31" s="48">
        <v>1.25</v>
      </c>
      <c r="AB31" s="43"/>
      <c r="AC31" s="43"/>
      <c r="AD31" s="43"/>
      <c r="AE31" s="54"/>
      <c r="AF31" s="53"/>
      <c r="AG31" s="43"/>
      <c r="AH31" s="54"/>
      <c r="AI31" s="43"/>
      <c r="AJ31" s="43"/>
      <c r="AK31" s="48">
        <f t="shared" si="16"/>
        <v>0</v>
      </c>
      <c r="AL31" s="43"/>
      <c r="AM31" s="41"/>
      <c r="AN31" s="54"/>
      <c r="AO31" s="54"/>
      <c r="AP31" s="54"/>
      <c r="AQ31" s="43">
        <f t="shared" si="20"/>
        <v>0</v>
      </c>
      <c r="AR31" s="41">
        <f t="shared" si="21"/>
        <v>23393.221875000003</v>
      </c>
      <c r="AS31" s="41">
        <f t="shared" si="24"/>
        <v>23393.221875000003</v>
      </c>
      <c r="AT31" s="41">
        <f t="shared" si="22"/>
        <v>2339.3221875000004</v>
      </c>
      <c r="AU31" s="43">
        <f t="shared" si="23"/>
        <v>25732.544062500005</v>
      </c>
    </row>
    <row r="32" spans="1:47" ht="49.5" x14ac:dyDescent="0.25">
      <c r="A32" s="41">
        <v>17</v>
      </c>
      <c r="B32" s="52" t="s">
        <v>118</v>
      </c>
      <c r="C32" s="52" t="s">
        <v>119</v>
      </c>
      <c r="D32" s="52" t="s">
        <v>120</v>
      </c>
      <c r="E32" s="46" t="s">
        <v>62</v>
      </c>
      <c r="F32" s="46" t="s">
        <v>450</v>
      </c>
      <c r="G32" s="46" t="s">
        <v>100</v>
      </c>
      <c r="H32" s="46" t="s">
        <v>77</v>
      </c>
      <c r="I32" s="46" t="s">
        <v>100</v>
      </c>
      <c r="J32" s="46">
        <v>4.99</v>
      </c>
      <c r="K32" s="46"/>
      <c r="L32" s="43">
        <v>17697</v>
      </c>
      <c r="M32" s="43">
        <f t="shared" si="18"/>
        <v>88308.03</v>
      </c>
      <c r="N32" s="43">
        <f t="shared" si="7"/>
        <v>0</v>
      </c>
      <c r="O32" s="53">
        <v>10</v>
      </c>
      <c r="P32" s="53"/>
      <c r="Q32" s="43"/>
      <c r="R32" s="53">
        <f t="shared" si="8"/>
        <v>10</v>
      </c>
      <c r="S32" s="54">
        <f t="shared" si="9"/>
        <v>0.55555555555555558</v>
      </c>
      <c r="T32" s="54">
        <f t="shared" si="10"/>
        <v>0</v>
      </c>
      <c r="U32" s="54">
        <f t="shared" si="10"/>
        <v>0</v>
      </c>
      <c r="V32" s="54">
        <f t="shared" si="11"/>
        <v>0.55555555555555558</v>
      </c>
      <c r="W32" s="43">
        <f t="shared" si="12"/>
        <v>49060.01666666667</v>
      </c>
      <c r="X32" s="43">
        <f t="shared" si="13"/>
        <v>0</v>
      </c>
      <c r="Y32" s="43">
        <f t="shared" si="14"/>
        <v>0</v>
      </c>
      <c r="Z32" s="43">
        <f t="shared" si="15"/>
        <v>49060.01666666667</v>
      </c>
      <c r="AA32" s="48">
        <v>1.25</v>
      </c>
      <c r="AB32" s="43"/>
      <c r="AC32" s="43"/>
      <c r="AD32" s="43"/>
      <c r="AE32" s="54"/>
      <c r="AF32" s="53"/>
      <c r="AG32" s="43"/>
      <c r="AH32" s="54"/>
      <c r="AI32" s="43"/>
      <c r="AJ32" s="43"/>
      <c r="AK32" s="48">
        <f t="shared" si="16"/>
        <v>0.55555555555555558</v>
      </c>
      <c r="AL32" s="43">
        <v>40</v>
      </c>
      <c r="AM32" s="41">
        <f t="shared" si="19"/>
        <v>3932.666666666667</v>
      </c>
      <c r="AN32" s="54"/>
      <c r="AO32" s="54"/>
      <c r="AP32" s="54"/>
      <c r="AQ32" s="43">
        <f t="shared" si="20"/>
        <v>3932.666666666667</v>
      </c>
      <c r="AR32" s="41">
        <f t="shared" si="21"/>
        <v>61325.020833333336</v>
      </c>
      <c r="AS32" s="41">
        <f t="shared" si="24"/>
        <v>65257.6875</v>
      </c>
      <c r="AT32" s="41">
        <f t="shared" si="22"/>
        <v>6132.5020833333338</v>
      </c>
      <c r="AU32" s="43">
        <f t="shared" si="23"/>
        <v>71390.18958333334</v>
      </c>
    </row>
    <row r="33" spans="1:47" ht="49.5" x14ac:dyDescent="0.25">
      <c r="A33" s="41">
        <v>18</v>
      </c>
      <c r="B33" s="55" t="s">
        <v>121</v>
      </c>
      <c r="C33" s="52" t="s">
        <v>122</v>
      </c>
      <c r="D33" s="52" t="s">
        <v>123</v>
      </c>
      <c r="E33" s="46" t="s">
        <v>62</v>
      </c>
      <c r="F33" s="46" t="s">
        <v>441</v>
      </c>
      <c r="G33" s="46" t="s">
        <v>68</v>
      </c>
      <c r="H33" s="46" t="s">
        <v>69</v>
      </c>
      <c r="I33" s="46" t="s">
        <v>68</v>
      </c>
      <c r="J33" s="46">
        <v>5.41</v>
      </c>
      <c r="K33" s="46"/>
      <c r="L33" s="43">
        <v>17697</v>
      </c>
      <c r="M33" s="43">
        <f t="shared" si="18"/>
        <v>95740.77</v>
      </c>
      <c r="N33" s="43">
        <f t="shared" si="7"/>
        <v>0</v>
      </c>
      <c r="O33" s="53">
        <v>7</v>
      </c>
      <c r="P33" s="53"/>
      <c r="Q33" s="43"/>
      <c r="R33" s="53">
        <f t="shared" si="8"/>
        <v>7</v>
      </c>
      <c r="S33" s="54">
        <f t="shared" si="9"/>
        <v>0.3888888888888889</v>
      </c>
      <c r="T33" s="54">
        <f t="shared" ref="T33:U99" si="25">P33/24</f>
        <v>0</v>
      </c>
      <c r="U33" s="54">
        <f t="shared" si="25"/>
        <v>0</v>
      </c>
      <c r="V33" s="54">
        <f t="shared" si="11"/>
        <v>0.3888888888888889</v>
      </c>
      <c r="W33" s="43">
        <f t="shared" si="12"/>
        <v>37232.521666666667</v>
      </c>
      <c r="X33" s="43">
        <f t="shared" si="13"/>
        <v>0</v>
      </c>
      <c r="Y33" s="43">
        <f t="shared" si="14"/>
        <v>0</v>
      </c>
      <c r="Z33" s="43">
        <f t="shared" si="15"/>
        <v>37232.521666666667</v>
      </c>
      <c r="AA33" s="48">
        <v>1.25</v>
      </c>
      <c r="AB33" s="43"/>
      <c r="AC33" s="43"/>
      <c r="AD33" s="43"/>
      <c r="AE33" s="54"/>
      <c r="AF33" s="53"/>
      <c r="AG33" s="43"/>
      <c r="AH33" s="54"/>
      <c r="AI33" s="43"/>
      <c r="AJ33" s="43"/>
      <c r="AK33" s="48">
        <f t="shared" si="16"/>
        <v>0.3888888888888889</v>
      </c>
      <c r="AL33" s="43">
        <v>40</v>
      </c>
      <c r="AM33" s="41">
        <f t="shared" si="19"/>
        <v>2752.8666666666668</v>
      </c>
      <c r="AN33" s="54"/>
      <c r="AO33" s="54"/>
      <c r="AP33" s="54"/>
      <c r="AQ33" s="43">
        <f t="shared" si="20"/>
        <v>2752.8666666666668</v>
      </c>
      <c r="AR33" s="41">
        <f t="shared" si="21"/>
        <v>46540.652083333334</v>
      </c>
      <c r="AS33" s="41">
        <f t="shared" si="24"/>
        <v>49293.518750000003</v>
      </c>
      <c r="AT33" s="41">
        <f t="shared" si="22"/>
        <v>4654.0652083333334</v>
      </c>
      <c r="AU33" s="43">
        <f t="shared" si="23"/>
        <v>53947.583958333336</v>
      </c>
    </row>
    <row r="34" spans="1:47" ht="49.5" x14ac:dyDescent="0.25">
      <c r="A34" s="41">
        <f t="shared" si="17"/>
        <v>19</v>
      </c>
      <c r="B34" s="52" t="s">
        <v>124</v>
      </c>
      <c r="C34" s="52" t="s">
        <v>125</v>
      </c>
      <c r="D34" s="52" t="s">
        <v>126</v>
      </c>
      <c r="E34" s="46" t="s">
        <v>127</v>
      </c>
      <c r="F34" s="46" t="s">
        <v>442</v>
      </c>
      <c r="G34" s="46" t="s">
        <v>128</v>
      </c>
      <c r="H34" s="46" t="s">
        <v>129</v>
      </c>
      <c r="I34" s="46" t="s">
        <v>128</v>
      </c>
      <c r="J34" s="46">
        <v>4.25</v>
      </c>
      <c r="K34" s="46">
        <v>4.3899999999999997</v>
      </c>
      <c r="L34" s="43">
        <v>17697</v>
      </c>
      <c r="M34" s="43">
        <f t="shared" si="18"/>
        <v>75212.25</v>
      </c>
      <c r="N34" s="43">
        <f t="shared" si="7"/>
        <v>77689.829999999987</v>
      </c>
      <c r="O34" s="53">
        <v>22</v>
      </c>
      <c r="P34" s="53">
        <v>13</v>
      </c>
      <c r="Q34" s="43"/>
      <c r="R34" s="53">
        <f t="shared" si="8"/>
        <v>35</v>
      </c>
      <c r="S34" s="54">
        <f t="shared" si="9"/>
        <v>1.2222222222222223</v>
      </c>
      <c r="T34" s="54">
        <f t="shared" si="25"/>
        <v>0.54166666666666663</v>
      </c>
      <c r="U34" s="54">
        <f t="shared" si="25"/>
        <v>0</v>
      </c>
      <c r="V34" s="54">
        <f t="shared" si="11"/>
        <v>1.7638888888888888</v>
      </c>
      <c r="W34" s="43">
        <f t="shared" si="12"/>
        <v>91926.083333333328</v>
      </c>
      <c r="X34" s="43">
        <f t="shared" si="13"/>
        <v>42081.991249999992</v>
      </c>
      <c r="Y34" s="43">
        <f t="shared" si="14"/>
        <v>0</v>
      </c>
      <c r="Z34" s="43">
        <f t="shared" si="15"/>
        <v>134008.07458333333</v>
      </c>
      <c r="AA34" s="48">
        <v>1.25</v>
      </c>
      <c r="AB34" s="43"/>
      <c r="AC34" s="43"/>
      <c r="AD34" s="43"/>
      <c r="AE34" s="54"/>
      <c r="AF34" s="53"/>
      <c r="AG34" s="43"/>
      <c r="AH34" s="54"/>
      <c r="AI34" s="43"/>
      <c r="AJ34" s="43"/>
      <c r="AK34" s="48">
        <f t="shared" si="16"/>
        <v>1.7638888888888888</v>
      </c>
      <c r="AL34" s="43">
        <v>40</v>
      </c>
      <c r="AM34" s="41">
        <f t="shared" si="19"/>
        <v>12486.216666666667</v>
      </c>
      <c r="AN34" s="54"/>
      <c r="AO34" s="54"/>
      <c r="AP34" s="54"/>
      <c r="AQ34" s="43">
        <f t="shared" si="20"/>
        <v>12486.216666666667</v>
      </c>
      <c r="AR34" s="41">
        <f t="shared" si="21"/>
        <v>167510.09322916667</v>
      </c>
      <c r="AS34" s="41">
        <f t="shared" si="24"/>
        <v>179996.30989583334</v>
      </c>
      <c r="AT34" s="41">
        <f t="shared" si="22"/>
        <v>16751.009322916667</v>
      </c>
      <c r="AU34" s="43">
        <f t="shared" si="23"/>
        <v>196747.31921875</v>
      </c>
    </row>
    <row r="35" spans="1:47" ht="49.5" x14ac:dyDescent="0.25">
      <c r="A35" s="41">
        <v>20</v>
      </c>
      <c r="B35" s="55" t="s">
        <v>130</v>
      </c>
      <c r="C35" s="52" t="s">
        <v>131</v>
      </c>
      <c r="D35" s="52" t="s">
        <v>132</v>
      </c>
      <c r="E35" s="46" t="s">
        <v>127</v>
      </c>
      <c r="F35" s="46" t="s">
        <v>443</v>
      </c>
      <c r="G35" s="46" t="s">
        <v>110</v>
      </c>
      <c r="H35" s="46" t="s">
        <v>133</v>
      </c>
      <c r="I35" s="46" t="s">
        <v>110</v>
      </c>
      <c r="J35" s="46">
        <v>3.73</v>
      </c>
      <c r="K35" s="46">
        <v>3.73</v>
      </c>
      <c r="L35" s="43">
        <v>17697</v>
      </c>
      <c r="M35" s="43">
        <f t="shared" si="18"/>
        <v>66009.81</v>
      </c>
      <c r="N35" s="43">
        <f t="shared" si="7"/>
        <v>66009.81</v>
      </c>
      <c r="O35" s="53">
        <v>10</v>
      </c>
      <c r="P35" s="53">
        <v>27</v>
      </c>
      <c r="Q35" s="56"/>
      <c r="R35" s="53">
        <f t="shared" si="8"/>
        <v>37</v>
      </c>
      <c r="S35" s="54">
        <f t="shared" si="9"/>
        <v>0.55555555555555558</v>
      </c>
      <c r="T35" s="54">
        <f t="shared" si="25"/>
        <v>1.125</v>
      </c>
      <c r="U35" s="54">
        <f t="shared" si="25"/>
        <v>0</v>
      </c>
      <c r="V35" s="54">
        <f t="shared" si="11"/>
        <v>1.6805555555555556</v>
      </c>
      <c r="W35" s="43">
        <f t="shared" si="12"/>
        <v>36672.116666666669</v>
      </c>
      <c r="X35" s="43">
        <f t="shared" si="13"/>
        <v>74261.036250000005</v>
      </c>
      <c r="Y35" s="43">
        <f t="shared" si="14"/>
        <v>0</v>
      </c>
      <c r="Z35" s="43">
        <f t="shared" si="15"/>
        <v>110933.15291666667</v>
      </c>
      <c r="AA35" s="48">
        <v>1.25</v>
      </c>
      <c r="AB35" s="43"/>
      <c r="AC35" s="43"/>
      <c r="AD35" s="43"/>
      <c r="AE35" s="54"/>
      <c r="AF35" s="53"/>
      <c r="AG35" s="43"/>
      <c r="AH35" s="54"/>
      <c r="AI35" s="43"/>
      <c r="AJ35" s="43"/>
      <c r="AK35" s="48">
        <f t="shared" si="16"/>
        <v>1.6805555555555556</v>
      </c>
      <c r="AL35" s="43">
        <v>40</v>
      </c>
      <c r="AM35" s="41">
        <f t="shared" si="19"/>
        <v>11896.316666666668</v>
      </c>
      <c r="AN35" s="54"/>
      <c r="AO35" s="54"/>
      <c r="AP35" s="54"/>
      <c r="AQ35" s="43">
        <f t="shared" si="20"/>
        <v>11896.316666666668</v>
      </c>
      <c r="AR35" s="41">
        <f t="shared" si="21"/>
        <v>138666.44114583335</v>
      </c>
      <c r="AS35" s="41">
        <f t="shared" si="24"/>
        <v>150562.75781250003</v>
      </c>
      <c r="AT35" s="41">
        <f t="shared" si="22"/>
        <v>13866.644114583336</v>
      </c>
      <c r="AU35" s="43">
        <f t="shared" si="23"/>
        <v>164429.40192708335</v>
      </c>
    </row>
    <row r="36" spans="1:47" ht="33" x14ac:dyDescent="0.25">
      <c r="A36" s="41">
        <f t="shared" si="17"/>
        <v>21</v>
      </c>
      <c r="B36" s="52" t="s">
        <v>134</v>
      </c>
      <c r="C36" s="52" t="s">
        <v>135</v>
      </c>
      <c r="D36" s="52" t="s">
        <v>136</v>
      </c>
      <c r="E36" s="46" t="s">
        <v>62</v>
      </c>
      <c r="F36" s="46" t="s">
        <v>444</v>
      </c>
      <c r="G36" s="46" t="s">
        <v>110</v>
      </c>
      <c r="H36" s="46" t="s">
        <v>92</v>
      </c>
      <c r="I36" s="46" t="s">
        <v>110</v>
      </c>
      <c r="J36" s="46">
        <v>4.7300000000000004</v>
      </c>
      <c r="K36" s="46"/>
      <c r="L36" s="43">
        <v>17697</v>
      </c>
      <c r="M36" s="43">
        <f t="shared" si="18"/>
        <v>83706.810000000012</v>
      </c>
      <c r="N36" s="43">
        <f t="shared" si="7"/>
        <v>0</v>
      </c>
      <c r="O36" s="53">
        <v>22</v>
      </c>
      <c r="P36" s="53"/>
      <c r="Q36" s="43"/>
      <c r="R36" s="53">
        <f t="shared" si="8"/>
        <v>22</v>
      </c>
      <c r="S36" s="54">
        <f t="shared" si="9"/>
        <v>1.2222222222222223</v>
      </c>
      <c r="T36" s="54">
        <f t="shared" si="25"/>
        <v>0</v>
      </c>
      <c r="U36" s="54">
        <f t="shared" si="25"/>
        <v>0</v>
      </c>
      <c r="V36" s="54">
        <f t="shared" si="11"/>
        <v>1.2222222222222223</v>
      </c>
      <c r="W36" s="43">
        <f t="shared" si="12"/>
        <v>102308.32333333335</v>
      </c>
      <c r="X36" s="43">
        <f t="shared" si="13"/>
        <v>0</v>
      </c>
      <c r="Y36" s="43">
        <f t="shared" si="14"/>
        <v>0</v>
      </c>
      <c r="Z36" s="43">
        <f t="shared" si="15"/>
        <v>102308.32333333335</v>
      </c>
      <c r="AA36" s="48">
        <v>1.25</v>
      </c>
      <c r="AB36" s="43">
        <v>5</v>
      </c>
      <c r="AC36" s="43">
        <v>25</v>
      </c>
      <c r="AD36" s="43">
        <f>17697*AC36%/18*AB36</f>
        <v>1228.9583333333333</v>
      </c>
      <c r="AE36" s="43">
        <v>17</v>
      </c>
      <c r="AF36" s="53">
        <v>12.5</v>
      </c>
      <c r="AG36" s="43">
        <f>17697*AF36%/18*AE36</f>
        <v>2089.2291666666665</v>
      </c>
      <c r="AH36" s="43">
        <v>0</v>
      </c>
      <c r="AI36" s="43">
        <v>0</v>
      </c>
      <c r="AJ36" s="43">
        <f>17697*AI36%</f>
        <v>0</v>
      </c>
      <c r="AK36" s="48">
        <f t="shared" si="16"/>
        <v>1.2222222222222223</v>
      </c>
      <c r="AL36" s="43">
        <v>40</v>
      </c>
      <c r="AM36" s="41">
        <f t="shared" si="19"/>
        <v>8651.8666666666668</v>
      </c>
      <c r="AN36" s="54"/>
      <c r="AO36" s="54"/>
      <c r="AP36" s="54"/>
      <c r="AQ36" s="43">
        <f t="shared" si="20"/>
        <v>11970.054166666667</v>
      </c>
      <c r="AR36" s="41">
        <f t="shared" si="21"/>
        <v>127885.40416666669</v>
      </c>
      <c r="AS36" s="41">
        <f t="shared" si="24"/>
        <v>139855.45833333334</v>
      </c>
      <c r="AT36" s="41">
        <f t="shared" si="22"/>
        <v>12788.54041666667</v>
      </c>
      <c r="AU36" s="43">
        <f t="shared" si="23"/>
        <v>152643.99875000003</v>
      </c>
    </row>
    <row r="37" spans="1:47" ht="49.5" x14ac:dyDescent="0.25">
      <c r="A37" s="41">
        <v>22</v>
      </c>
      <c r="B37" s="55" t="s">
        <v>137</v>
      </c>
      <c r="C37" s="52" t="s">
        <v>116</v>
      </c>
      <c r="D37" s="52" t="s">
        <v>138</v>
      </c>
      <c r="E37" s="46" t="s">
        <v>127</v>
      </c>
      <c r="F37" s="46" t="s">
        <v>445</v>
      </c>
      <c r="G37" s="46" t="s">
        <v>110</v>
      </c>
      <c r="H37" s="46" t="s">
        <v>133</v>
      </c>
      <c r="I37" s="46" t="s">
        <v>110</v>
      </c>
      <c r="J37" s="46"/>
      <c r="K37" s="46">
        <v>3.41</v>
      </c>
      <c r="L37" s="43">
        <v>17697</v>
      </c>
      <c r="M37" s="43">
        <f t="shared" si="18"/>
        <v>0</v>
      </c>
      <c r="N37" s="43">
        <f t="shared" si="7"/>
        <v>60346.770000000004</v>
      </c>
      <c r="O37" s="53"/>
      <c r="P37" s="53"/>
      <c r="Q37" s="43">
        <v>6</v>
      </c>
      <c r="R37" s="53">
        <f t="shared" si="8"/>
        <v>6</v>
      </c>
      <c r="S37" s="54">
        <f t="shared" si="9"/>
        <v>0</v>
      </c>
      <c r="T37" s="54">
        <f t="shared" si="25"/>
        <v>0</v>
      </c>
      <c r="U37" s="54">
        <f t="shared" si="25"/>
        <v>0.25</v>
      </c>
      <c r="V37" s="54">
        <f t="shared" si="11"/>
        <v>0.25</v>
      </c>
      <c r="W37" s="43">
        <f t="shared" si="12"/>
        <v>0</v>
      </c>
      <c r="X37" s="43">
        <f t="shared" si="13"/>
        <v>0</v>
      </c>
      <c r="Y37" s="43">
        <f t="shared" si="14"/>
        <v>15086.692500000001</v>
      </c>
      <c r="Z37" s="43">
        <f t="shared" si="15"/>
        <v>15086.692500000001</v>
      </c>
      <c r="AA37" s="48">
        <v>1.25</v>
      </c>
      <c r="AB37" s="43"/>
      <c r="AC37" s="43"/>
      <c r="AD37" s="43"/>
      <c r="AE37" s="54"/>
      <c r="AF37" s="53"/>
      <c r="AG37" s="43"/>
      <c r="AH37" s="54"/>
      <c r="AI37" s="43"/>
      <c r="AJ37" s="43"/>
      <c r="AK37" s="48">
        <f t="shared" si="16"/>
        <v>0</v>
      </c>
      <c r="AL37" s="43"/>
      <c r="AM37" s="41">
        <f t="shared" si="19"/>
        <v>0</v>
      </c>
      <c r="AN37" s="54"/>
      <c r="AO37" s="54"/>
      <c r="AP37" s="54"/>
      <c r="AQ37" s="43">
        <f t="shared" si="20"/>
        <v>0</v>
      </c>
      <c r="AR37" s="41">
        <f t="shared" si="21"/>
        <v>18858.365625000002</v>
      </c>
      <c r="AS37" s="41">
        <f t="shared" si="24"/>
        <v>18858.365625000002</v>
      </c>
      <c r="AT37" s="41">
        <f t="shared" si="22"/>
        <v>1885.8365625000004</v>
      </c>
      <c r="AU37" s="43">
        <f t="shared" si="23"/>
        <v>20744.202187500003</v>
      </c>
    </row>
    <row r="38" spans="1:47" ht="49.5" x14ac:dyDescent="0.25">
      <c r="A38" s="41">
        <v>22</v>
      </c>
      <c r="B38" s="55" t="s">
        <v>139</v>
      </c>
      <c r="C38" s="52" t="s">
        <v>140</v>
      </c>
      <c r="D38" s="52" t="s">
        <v>141</v>
      </c>
      <c r="E38" s="46" t="s">
        <v>62</v>
      </c>
      <c r="F38" s="46" t="s">
        <v>446</v>
      </c>
      <c r="G38" s="46" t="s">
        <v>68</v>
      </c>
      <c r="H38" s="46" t="s">
        <v>69</v>
      </c>
      <c r="I38" s="46" t="s">
        <v>68</v>
      </c>
      <c r="J38" s="46">
        <v>5.41</v>
      </c>
      <c r="K38" s="46"/>
      <c r="L38" s="43">
        <v>17697</v>
      </c>
      <c r="M38" s="43">
        <f t="shared" si="18"/>
        <v>95740.77</v>
      </c>
      <c r="N38" s="43">
        <f t="shared" si="7"/>
        <v>0</v>
      </c>
      <c r="O38" s="53">
        <v>31</v>
      </c>
      <c r="P38" s="53"/>
      <c r="Q38" s="43"/>
      <c r="R38" s="53">
        <f t="shared" si="8"/>
        <v>31</v>
      </c>
      <c r="S38" s="54">
        <f t="shared" si="9"/>
        <v>1.7222222222222223</v>
      </c>
      <c r="T38" s="54">
        <f t="shared" si="25"/>
        <v>0</v>
      </c>
      <c r="U38" s="54">
        <f t="shared" si="25"/>
        <v>0</v>
      </c>
      <c r="V38" s="54">
        <f t="shared" si="11"/>
        <v>1.7222222222222223</v>
      </c>
      <c r="W38" s="43">
        <f t="shared" si="12"/>
        <v>164886.88166666668</v>
      </c>
      <c r="X38" s="43">
        <f t="shared" si="13"/>
        <v>0</v>
      </c>
      <c r="Y38" s="43">
        <f t="shared" si="14"/>
        <v>0</v>
      </c>
      <c r="Z38" s="43">
        <f t="shared" si="15"/>
        <v>164886.88166666668</v>
      </c>
      <c r="AA38" s="48">
        <v>1.25</v>
      </c>
      <c r="AB38" s="43"/>
      <c r="AC38" s="43"/>
      <c r="AD38" s="43"/>
      <c r="AE38" s="54"/>
      <c r="AF38" s="53"/>
      <c r="AG38" s="43"/>
      <c r="AH38" s="54"/>
      <c r="AI38" s="43"/>
      <c r="AJ38" s="43"/>
      <c r="AK38" s="48">
        <f t="shared" si="16"/>
        <v>1.7222222222222223</v>
      </c>
      <c r="AL38" s="43">
        <v>40</v>
      </c>
      <c r="AM38" s="41">
        <f t="shared" si="19"/>
        <v>12191.266666666668</v>
      </c>
      <c r="AN38" s="54"/>
      <c r="AO38" s="54"/>
      <c r="AP38" s="54"/>
      <c r="AQ38" s="43">
        <f t="shared" si="20"/>
        <v>12191.266666666668</v>
      </c>
      <c r="AR38" s="41">
        <f t="shared" si="21"/>
        <v>206108.60208333336</v>
      </c>
      <c r="AS38" s="41">
        <f t="shared" si="24"/>
        <v>218299.86875000002</v>
      </c>
      <c r="AT38" s="41">
        <f t="shared" si="22"/>
        <v>20610.860208333339</v>
      </c>
      <c r="AU38" s="43">
        <f t="shared" si="23"/>
        <v>238910.72895833338</v>
      </c>
    </row>
    <row r="39" spans="1:47" ht="33" x14ac:dyDescent="0.25">
      <c r="A39" s="41">
        <v>23</v>
      </c>
      <c r="B39" s="55" t="s">
        <v>142</v>
      </c>
      <c r="C39" s="52" t="s">
        <v>74</v>
      </c>
      <c r="D39" s="52" t="s">
        <v>143</v>
      </c>
      <c r="E39" s="46" t="s">
        <v>62</v>
      </c>
      <c r="F39" s="46" t="s">
        <v>447</v>
      </c>
      <c r="G39" s="46" t="s">
        <v>110</v>
      </c>
      <c r="H39" s="46" t="s">
        <v>92</v>
      </c>
      <c r="I39" s="46" t="s">
        <v>110</v>
      </c>
      <c r="J39" s="46">
        <v>4.59</v>
      </c>
      <c r="K39" s="46"/>
      <c r="L39" s="43">
        <v>17697</v>
      </c>
      <c r="M39" s="43">
        <f t="shared" si="18"/>
        <v>81229.23</v>
      </c>
      <c r="N39" s="43">
        <f t="shared" si="7"/>
        <v>0</v>
      </c>
      <c r="O39" s="53">
        <v>27</v>
      </c>
      <c r="P39" s="53"/>
      <c r="Q39" s="43"/>
      <c r="R39" s="53">
        <f t="shared" si="8"/>
        <v>27</v>
      </c>
      <c r="S39" s="54">
        <f t="shared" si="9"/>
        <v>1.5</v>
      </c>
      <c r="T39" s="54">
        <f t="shared" si="25"/>
        <v>0</v>
      </c>
      <c r="U39" s="54">
        <f t="shared" si="25"/>
        <v>0</v>
      </c>
      <c r="V39" s="54">
        <f t="shared" si="11"/>
        <v>1.5</v>
      </c>
      <c r="W39" s="43">
        <f t="shared" si="12"/>
        <v>121843.84499999999</v>
      </c>
      <c r="X39" s="43">
        <f t="shared" si="13"/>
        <v>0</v>
      </c>
      <c r="Y39" s="43">
        <f t="shared" si="14"/>
        <v>0</v>
      </c>
      <c r="Z39" s="43">
        <f t="shared" si="15"/>
        <v>121843.84499999999</v>
      </c>
      <c r="AA39" s="48">
        <v>1.25</v>
      </c>
      <c r="AB39" s="43"/>
      <c r="AC39" s="43"/>
      <c r="AD39" s="43"/>
      <c r="AE39" s="54"/>
      <c r="AF39" s="53"/>
      <c r="AG39" s="43"/>
      <c r="AH39" s="54"/>
      <c r="AI39" s="43"/>
      <c r="AJ39" s="43"/>
      <c r="AK39" s="48">
        <f t="shared" si="16"/>
        <v>1.5</v>
      </c>
      <c r="AL39" s="43">
        <v>40</v>
      </c>
      <c r="AM39" s="41">
        <f t="shared" si="19"/>
        <v>10618.2</v>
      </c>
      <c r="AN39" s="54"/>
      <c r="AO39" s="54"/>
      <c r="AP39" s="54"/>
      <c r="AQ39" s="43">
        <f t="shared" si="20"/>
        <v>10618.2</v>
      </c>
      <c r="AR39" s="41">
        <f t="shared" si="21"/>
        <v>152304.80624999999</v>
      </c>
      <c r="AS39" s="41">
        <f t="shared" si="24"/>
        <v>162923.00625000001</v>
      </c>
      <c r="AT39" s="41">
        <f t="shared" si="22"/>
        <v>15230.480625</v>
      </c>
      <c r="AU39" s="43">
        <f t="shared" si="23"/>
        <v>178153.486875</v>
      </c>
    </row>
    <row r="40" spans="1:47" ht="49.5" x14ac:dyDescent="0.25">
      <c r="A40" s="41">
        <f t="shared" si="17"/>
        <v>24</v>
      </c>
      <c r="B40" s="55" t="s">
        <v>144</v>
      </c>
      <c r="C40" s="52" t="s">
        <v>523</v>
      </c>
      <c r="D40" s="52" t="s">
        <v>145</v>
      </c>
      <c r="E40" s="46" t="s">
        <v>62</v>
      </c>
      <c r="F40" s="46" t="s">
        <v>448</v>
      </c>
      <c r="G40" s="46" t="s">
        <v>146</v>
      </c>
      <c r="H40" s="46" t="s">
        <v>64</v>
      </c>
      <c r="I40" s="46" t="s">
        <v>146</v>
      </c>
      <c r="J40" s="46">
        <v>4.95</v>
      </c>
      <c r="K40" s="46"/>
      <c r="L40" s="43">
        <v>17697</v>
      </c>
      <c r="M40" s="43">
        <f t="shared" si="18"/>
        <v>87600.150000000009</v>
      </c>
      <c r="N40" s="43">
        <f t="shared" si="7"/>
        <v>0</v>
      </c>
      <c r="O40" s="53">
        <v>19.5</v>
      </c>
      <c r="P40" s="53"/>
      <c r="Q40" s="43"/>
      <c r="R40" s="53">
        <f t="shared" si="8"/>
        <v>19.5</v>
      </c>
      <c r="S40" s="54">
        <f t="shared" si="9"/>
        <v>1.0833333333333333</v>
      </c>
      <c r="T40" s="54">
        <f t="shared" si="25"/>
        <v>0</v>
      </c>
      <c r="U40" s="54">
        <f t="shared" si="25"/>
        <v>0</v>
      </c>
      <c r="V40" s="54">
        <f t="shared" si="11"/>
        <v>1.0833333333333333</v>
      </c>
      <c r="W40" s="43">
        <f t="shared" si="12"/>
        <v>94900.162500000006</v>
      </c>
      <c r="X40" s="43">
        <f t="shared" si="13"/>
        <v>0</v>
      </c>
      <c r="Y40" s="43">
        <f t="shared" si="14"/>
        <v>0</v>
      </c>
      <c r="Z40" s="43">
        <f t="shared" si="15"/>
        <v>94900.162500000006</v>
      </c>
      <c r="AA40" s="48">
        <v>1.25</v>
      </c>
      <c r="AB40" s="43"/>
      <c r="AC40" s="43"/>
      <c r="AD40" s="43"/>
      <c r="AE40" s="54"/>
      <c r="AF40" s="53"/>
      <c r="AG40" s="43"/>
      <c r="AH40" s="54"/>
      <c r="AI40" s="43"/>
      <c r="AJ40" s="43"/>
      <c r="AK40" s="48">
        <f t="shared" si="16"/>
        <v>1.0833333333333333</v>
      </c>
      <c r="AL40" s="43">
        <v>40</v>
      </c>
      <c r="AM40" s="41">
        <f t="shared" si="19"/>
        <v>7668.7</v>
      </c>
      <c r="AN40" s="54"/>
      <c r="AO40" s="54"/>
      <c r="AP40" s="54"/>
      <c r="AQ40" s="43">
        <f t="shared" si="20"/>
        <v>7668.7</v>
      </c>
      <c r="AR40" s="41">
        <f t="shared" si="21"/>
        <v>118625.203125</v>
      </c>
      <c r="AS40" s="41">
        <f t="shared" si="24"/>
        <v>126293.903125</v>
      </c>
      <c r="AT40" s="41">
        <f t="shared" si="22"/>
        <v>11862.520312500001</v>
      </c>
      <c r="AU40" s="43">
        <f t="shared" si="23"/>
        <v>138156.42343749999</v>
      </c>
    </row>
    <row r="41" spans="1:47" ht="33" x14ac:dyDescent="0.25">
      <c r="A41" s="41">
        <v>25</v>
      </c>
      <c r="B41" s="52" t="s">
        <v>147</v>
      </c>
      <c r="C41" s="52" t="s">
        <v>148</v>
      </c>
      <c r="D41" s="52" t="s">
        <v>149</v>
      </c>
      <c r="E41" s="46" t="s">
        <v>62</v>
      </c>
      <c r="F41" s="46" t="s">
        <v>449</v>
      </c>
      <c r="G41" s="46" t="s">
        <v>76</v>
      </c>
      <c r="H41" s="46" t="s">
        <v>77</v>
      </c>
      <c r="I41" s="46" t="s">
        <v>76</v>
      </c>
      <c r="J41" s="46">
        <v>4.66</v>
      </c>
      <c r="K41" s="46"/>
      <c r="L41" s="43">
        <v>17697</v>
      </c>
      <c r="M41" s="43">
        <f t="shared" si="18"/>
        <v>82468.02</v>
      </c>
      <c r="N41" s="43">
        <f t="shared" si="7"/>
        <v>0</v>
      </c>
      <c r="O41" s="53">
        <v>20.5</v>
      </c>
      <c r="P41" s="53"/>
      <c r="Q41" s="43"/>
      <c r="R41" s="53">
        <f t="shared" si="8"/>
        <v>20.5</v>
      </c>
      <c r="S41" s="54">
        <f t="shared" si="9"/>
        <v>1.1388888888888888</v>
      </c>
      <c r="T41" s="54">
        <f t="shared" si="25"/>
        <v>0</v>
      </c>
      <c r="U41" s="54">
        <f t="shared" si="25"/>
        <v>0</v>
      </c>
      <c r="V41" s="54">
        <f t="shared" si="11"/>
        <v>1.1388888888888888</v>
      </c>
      <c r="W41" s="43">
        <f t="shared" si="12"/>
        <v>93921.911666666681</v>
      </c>
      <c r="X41" s="43">
        <f t="shared" si="13"/>
        <v>0</v>
      </c>
      <c r="Y41" s="43">
        <f t="shared" si="14"/>
        <v>0</v>
      </c>
      <c r="Z41" s="43">
        <f t="shared" si="15"/>
        <v>93921.911666666681</v>
      </c>
      <c r="AA41" s="48">
        <v>1.25</v>
      </c>
      <c r="AB41" s="43"/>
      <c r="AC41" s="43"/>
      <c r="AD41" s="43"/>
      <c r="AE41" s="54"/>
      <c r="AF41" s="53"/>
      <c r="AG41" s="43"/>
      <c r="AH41" s="54"/>
      <c r="AI41" s="43"/>
      <c r="AJ41" s="43"/>
      <c r="AK41" s="48">
        <f t="shared" si="16"/>
        <v>1.1388888888888888</v>
      </c>
      <c r="AL41" s="43">
        <v>40</v>
      </c>
      <c r="AM41" s="41">
        <f t="shared" si="19"/>
        <v>8061.9666666666662</v>
      </c>
      <c r="AN41" s="54"/>
      <c r="AO41" s="54"/>
      <c r="AP41" s="54"/>
      <c r="AQ41" s="43">
        <f t="shared" si="20"/>
        <v>8061.9666666666662</v>
      </c>
      <c r="AR41" s="41">
        <f t="shared" si="21"/>
        <v>117402.38958333335</v>
      </c>
      <c r="AS41" s="41">
        <f t="shared" si="24"/>
        <v>125464.35625000001</v>
      </c>
      <c r="AT41" s="41">
        <f t="shared" si="22"/>
        <v>11740.238958333335</v>
      </c>
      <c r="AU41" s="43">
        <f t="shared" si="23"/>
        <v>137204.59520833334</v>
      </c>
    </row>
    <row r="42" spans="1:47" ht="49.5" x14ac:dyDescent="0.25">
      <c r="A42" s="41">
        <v>26</v>
      </c>
      <c r="B42" s="52" t="s">
        <v>150</v>
      </c>
      <c r="C42" s="52" t="s">
        <v>116</v>
      </c>
      <c r="D42" s="52" t="s">
        <v>151</v>
      </c>
      <c r="E42" s="46" t="s">
        <v>62</v>
      </c>
      <c r="F42" s="46" t="s">
        <v>453</v>
      </c>
      <c r="G42" s="46" t="s">
        <v>153</v>
      </c>
      <c r="H42" s="46" t="s">
        <v>551</v>
      </c>
      <c r="I42" s="46" t="s">
        <v>153</v>
      </c>
      <c r="J42" s="46"/>
      <c r="K42" s="46">
        <v>4.49</v>
      </c>
      <c r="L42" s="43">
        <v>17697</v>
      </c>
      <c r="M42" s="43">
        <f t="shared" si="18"/>
        <v>0</v>
      </c>
      <c r="N42" s="43">
        <f t="shared" si="7"/>
        <v>79459.53</v>
      </c>
      <c r="O42" s="53"/>
      <c r="P42" s="53"/>
      <c r="Q42" s="43">
        <v>6</v>
      </c>
      <c r="R42" s="53">
        <f t="shared" si="8"/>
        <v>6</v>
      </c>
      <c r="S42" s="54">
        <f t="shared" si="9"/>
        <v>0</v>
      </c>
      <c r="T42" s="54">
        <f t="shared" si="25"/>
        <v>0</v>
      </c>
      <c r="U42" s="54">
        <f t="shared" si="25"/>
        <v>0.25</v>
      </c>
      <c r="V42" s="54">
        <f t="shared" si="11"/>
        <v>0.25</v>
      </c>
      <c r="W42" s="43">
        <f t="shared" si="12"/>
        <v>0</v>
      </c>
      <c r="X42" s="43">
        <f t="shared" si="13"/>
        <v>0</v>
      </c>
      <c r="Y42" s="43">
        <f t="shared" si="14"/>
        <v>19864.8825</v>
      </c>
      <c r="Z42" s="43">
        <f t="shared" si="15"/>
        <v>19864.8825</v>
      </c>
      <c r="AA42" s="48">
        <v>1.25</v>
      </c>
      <c r="AB42" s="43"/>
      <c r="AC42" s="43"/>
      <c r="AD42" s="43"/>
      <c r="AE42" s="54"/>
      <c r="AF42" s="53"/>
      <c r="AG42" s="43"/>
      <c r="AH42" s="54"/>
      <c r="AI42" s="43"/>
      <c r="AJ42" s="43"/>
      <c r="AK42" s="48">
        <f t="shared" si="16"/>
        <v>0</v>
      </c>
      <c r="AL42" s="43">
        <v>40</v>
      </c>
      <c r="AM42" s="41">
        <f t="shared" si="19"/>
        <v>0</v>
      </c>
      <c r="AN42" s="54"/>
      <c r="AO42" s="54"/>
      <c r="AP42" s="54"/>
      <c r="AQ42" s="43">
        <f t="shared" si="20"/>
        <v>0</v>
      </c>
      <c r="AR42" s="41">
        <f t="shared" si="21"/>
        <v>24831.103125000001</v>
      </c>
      <c r="AS42" s="41">
        <f t="shared" si="24"/>
        <v>24831.103125000001</v>
      </c>
      <c r="AT42" s="41">
        <f t="shared" si="22"/>
        <v>2483.1103125000004</v>
      </c>
      <c r="AU42" s="43">
        <f t="shared" si="23"/>
        <v>27314.213437500002</v>
      </c>
    </row>
    <row r="43" spans="1:47" ht="33" x14ac:dyDescent="0.25">
      <c r="A43" s="41">
        <v>27</v>
      </c>
      <c r="B43" s="52" t="s">
        <v>154</v>
      </c>
      <c r="C43" s="52" t="s">
        <v>155</v>
      </c>
      <c r="D43" s="52" t="s">
        <v>156</v>
      </c>
      <c r="E43" s="46" t="s">
        <v>62</v>
      </c>
      <c r="F43" s="46" t="s">
        <v>534</v>
      </c>
      <c r="G43" s="46" t="s">
        <v>157</v>
      </c>
      <c r="H43" s="46" t="s">
        <v>69</v>
      </c>
      <c r="I43" s="46" t="s">
        <v>157</v>
      </c>
      <c r="J43" s="46">
        <v>5.24</v>
      </c>
      <c r="K43" s="46"/>
      <c r="L43" s="43">
        <v>17697</v>
      </c>
      <c r="M43" s="43">
        <f t="shared" si="18"/>
        <v>92732.28</v>
      </c>
      <c r="N43" s="43">
        <f t="shared" si="7"/>
        <v>0</v>
      </c>
      <c r="O43" s="53">
        <v>6.5</v>
      </c>
      <c r="P43" s="53"/>
      <c r="Q43" s="43"/>
      <c r="R43" s="53">
        <f t="shared" si="8"/>
        <v>6.5</v>
      </c>
      <c r="S43" s="54">
        <f t="shared" si="9"/>
        <v>0.3611111111111111</v>
      </c>
      <c r="T43" s="54">
        <f t="shared" si="25"/>
        <v>0</v>
      </c>
      <c r="U43" s="54">
        <f t="shared" si="25"/>
        <v>0</v>
      </c>
      <c r="V43" s="54">
        <f t="shared" si="11"/>
        <v>0.3611111111111111</v>
      </c>
      <c r="W43" s="43">
        <f t="shared" si="12"/>
        <v>33486.656666666662</v>
      </c>
      <c r="X43" s="43">
        <f t="shared" si="13"/>
        <v>0</v>
      </c>
      <c r="Y43" s="43">
        <f t="shared" si="14"/>
        <v>0</v>
      </c>
      <c r="Z43" s="43">
        <f t="shared" si="15"/>
        <v>33486.656666666662</v>
      </c>
      <c r="AA43" s="48">
        <v>1.25</v>
      </c>
      <c r="AB43" s="43"/>
      <c r="AC43" s="43"/>
      <c r="AD43" s="43"/>
      <c r="AE43" s="54"/>
      <c r="AF43" s="53"/>
      <c r="AG43" s="43"/>
      <c r="AH43" s="54"/>
      <c r="AI43" s="43"/>
      <c r="AJ43" s="43"/>
      <c r="AK43" s="48">
        <f t="shared" si="16"/>
        <v>0.3611111111111111</v>
      </c>
      <c r="AL43" s="43">
        <v>40</v>
      </c>
      <c r="AM43" s="41">
        <f t="shared" si="19"/>
        <v>2556.2333333333336</v>
      </c>
      <c r="AN43" s="54"/>
      <c r="AO43" s="54"/>
      <c r="AP43" s="54"/>
      <c r="AQ43" s="43">
        <f t="shared" si="20"/>
        <v>2556.2333333333336</v>
      </c>
      <c r="AR43" s="41">
        <f t="shared" si="21"/>
        <v>41858.320833333331</v>
      </c>
      <c r="AS43" s="41">
        <f t="shared" si="24"/>
        <v>44414.554166666669</v>
      </c>
      <c r="AT43" s="41">
        <f t="shared" si="22"/>
        <v>4185.8320833333337</v>
      </c>
      <c r="AU43" s="43">
        <f t="shared" si="23"/>
        <v>48600.386250000003</v>
      </c>
    </row>
    <row r="44" spans="1:47" ht="49.5" x14ac:dyDescent="0.25">
      <c r="A44" s="41">
        <v>28</v>
      </c>
      <c r="B44" s="52" t="s">
        <v>158</v>
      </c>
      <c r="C44" s="52" t="s">
        <v>159</v>
      </c>
      <c r="D44" s="52" t="s">
        <v>160</v>
      </c>
      <c r="E44" s="46" t="s">
        <v>62</v>
      </c>
      <c r="F44" s="46" t="s">
        <v>535</v>
      </c>
      <c r="G44" s="46" t="s">
        <v>100</v>
      </c>
      <c r="H44" s="46" t="s">
        <v>77</v>
      </c>
      <c r="I44" s="46" t="s">
        <v>100</v>
      </c>
      <c r="J44" s="46">
        <v>4.9000000000000004</v>
      </c>
      <c r="K44" s="46"/>
      <c r="L44" s="43">
        <v>17697</v>
      </c>
      <c r="M44" s="43">
        <f t="shared" si="18"/>
        <v>86715.3</v>
      </c>
      <c r="N44" s="43">
        <f t="shared" si="7"/>
        <v>0</v>
      </c>
      <c r="O44" s="53">
        <v>10</v>
      </c>
      <c r="P44" s="53"/>
      <c r="Q44" s="43"/>
      <c r="R44" s="53">
        <f t="shared" si="8"/>
        <v>10</v>
      </c>
      <c r="S44" s="54">
        <f t="shared" si="9"/>
        <v>0.55555555555555558</v>
      </c>
      <c r="T44" s="54">
        <f t="shared" si="25"/>
        <v>0</v>
      </c>
      <c r="U44" s="54">
        <f t="shared" si="25"/>
        <v>0</v>
      </c>
      <c r="V44" s="54">
        <f t="shared" si="11"/>
        <v>0.55555555555555558</v>
      </c>
      <c r="W44" s="43">
        <f t="shared" si="12"/>
        <v>48175.166666666664</v>
      </c>
      <c r="X44" s="43">
        <f t="shared" si="13"/>
        <v>0</v>
      </c>
      <c r="Y44" s="43">
        <f t="shared" si="14"/>
        <v>0</v>
      </c>
      <c r="Z44" s="43">
        <f t="shared" si="15"/>
        <v>48175.166666666664</v>
      </c>
      <c r="AA44" s="48">
        <v>1.25</v>
      </c>
      <c r="AB44" s="43"/>
      <c r="AC44" s="43"/>
      <c r="AD44" s="43"/>
      <c r="AE44" s="54"/>
      <c r="AF44" s="53"/>
      <c r="AG44" s="43"/>
      <c r="AH44" s="54"/>
      <c r="AI44" s="43"/>
      <c r="AJ44" s="43"/>
      <c r="AK44" s="48">
        <f t="shared" si="16"/>
        <v>0.55555555555555558</v>
      </c>
      <c r="AL44" s="43">
        <v>40</v>
      </c>
      <c r="AM44" s="41">
        <f t="shared" si="19"/>
        <v>3932.666666666667</v>
      </c>
      <c r="AN44" s="54"/>
      <c r="AO44" s="54"/>
      <c r="AP44" s="54"/>
      <c r="AQ44" s="43">
        <f t="shared" si="20"/>
        <v>3932.666666666667</v>
      </c>
      <c r="AR44" s="41">
        <f t="shared" si="21"/>
        <v>60218.958333333328</v>
      </c>
      <c r="AS44" s="41">
        <f t="shared" si="24"/>
        <v>64151.624999999993</v>
      </c>
      <c r="AT44" s="41">
        <f t="shared" si="22"/>
        <v>6021.895833333333</v>
      </c>
      <c r="AU44" s="43">
        <f t="shared" si="23"/>
        <v>70173.520833333328</v>
      </c>
    </row>
    <row r="45" spans="1:47" ht="49.5" x14ac:dyDescent="0.25">
      <c r="A45" s="41">
        <v>29</v>
      </c>
      <c r="B45" s="52" t="s">
        <v>161</v>
      </c>
      <c r="C45" s="52" t="s">
        <v>162</v>
      </c>
      <c r="D45" s="52" t="s">
        <v>163</v>
      </c>
      <c r="E45" s="46" t="s">
        <v>164</v>
      </c>
      <c r="F45" s="46" t="s">
        <v>454</v>
      </c>
      <c r="G45" s="46" t="s">
        <v>110</v>
      </c>
      <c r="H45" s="46" t="s">
        <v>133</v>
      </c>
      <c r="I45" s="46" t="s">
        <v>110</v>
      </c>
      <c r="J45" s="46">
        <v>3.73</v>
      </c>
      <c r="K45" s="46"/>
      <c r="L45" s="43">
        <v>17697</v>
      </c>
      <c r="M45" s="43">
        <f t="shared" si="18"/>
        <v>66009.81</v>
      </c>
      <c r="N45" s="43">
        <f t="shared" si="7"/>
        <v>0</v>
      </c>
      <c r="O45" s="53">
        <v>19</v>
      </c>
      <c r="P45" s="53"/>
      <c r="Q45" s="43"/>
      <c r="R45" s="53">
        <f t="shared" si="8"/>
        <v>19</v>
      </c>
      <c r="S45" s="54">
        <f t="shared" si="9"/>
        <v>1.0555555555555556</v>
      </c>
      <c r="T45" s="54">
        <f t="shared" si="25"/>
        <v>0</v>
      </c>
      <c r="U45" s="54">
        <f t="shared" si="25"/>
        <v>0</v>
      </c>
      <c r="V45" s="54">
        <f t="shared" si="11"/>
        <v>1.0555555555555556</v>
      </c>
      <c r="W45" s="43">
        <f t="shared" si="12"/>
        <v>69677.021666666667</v>
      </c>
      <c r="X45" s="43">
        <f t="shared" si="13"/>
        <v>0</v>
      </c>
      <c r="Y45" s="43">
        <f t="shared" si="14"/>
        <v>0</v>
      </c>
      <c r="Z45" s="43">
        <f t="shared" si="15"/>
        <v>69677.021666666667</v>
      </c>
      <c r="AA45" s="48">
        <v>1.25</v>
      </c>
      <c r="AB45" s="43"/>
      <c r="AC45" s="43"/>
      <c r="AD45" s="43"/>
      <c r="AE45" s="54"/>
      <c r="AF45" s="53"/>
      <c r="AG45" s="43"/>
      <c r="AH45" s="54"/>
      <c r="AI45" s="43"/>
      <c r="AJ45" s="43"/>
      <c r="AK45" s="48">
        <f t="shared" si="16"/>
        <v>1.0555555555555556</v>
      </c>
      <c r="AL45" s="43">
        <v>40</v>
      </c>
      <c r="AM45" s="41">
        <f t="shared" si="19"/>
        <v>7472.0666666666666</v>
      </c>
      <c r="AN45" s="54"/>
      <c r="AO45" s="54"/>
      <c r="AP45" s="54"/>
      <c r="AQ45" s="43">
        <f t="shared" si="20"/>
        <v>7472.0666666666666</v>
      </c>
      <c r="AR45" s="41">
        <f t="shared" si="21"/>
        <v>87096.277083333334</v>
      </c>
      <c r="AS45" s="41">
        <f t="shared" si="24"/>
        <v>94568.34375</v>
      </c>
      <c r="AT45" s="41">
        <f t="shared" si="22"/>
        <v>8709.6277083333334</v>
      </c>
      <c r="AU45" s="43">
        <f t="shared" si="23"/>
        <v>103277.97145833334</v>
      </c>
    </row>
    <row r="46" spans="1:47" ht="33" x14ac:dyDescent="0.25">
      <c r="A46" s="41">
        <v>30</v>
      </c>
      <c r="B46" s="52" t="s">
        <v>165</v>
      </c>
      <c r="C46" s="52" t="s">
        <v>166</v>
      </c>
      <c r="D46" s="52" t="s">
        <v>167</v>
      </c>
      <c r="E46" s="46" t="s">
        <v>62</v>
      </c>
      <c r="F46" s="46" t="s">
        <v>455</v>
      </c>
      <c r="G46" s="46" t="s">
        <v>168</v>
      </c>
      <c r="H46" s="46" t="s">
        <v>92</v>
      </c>
      <c r="I46" s="46" t="s">
        <v>169</v>
      </c>
      <c r="J46" s="46">
        <v>4.7300000000000004</v>
      </c>
      <c r="K46" s="46"/>
      <c r="L46" s="43">
        <v>17697</v>
      </c>
      <c r="M46" s="43">
        <f t="shared" si="18"/>
        <v>83706.810000000012</v>
      </c>
      <c r="N46" s="43">
        <f t="shared" si="7"/>
        <v>0</v>
      </c>
      <c r="O46" s="53">
        <v>10</v>
      </c>
      <c r="P46" s="53"/>
      <c r="Q46" s="43"/>
      <c r="R46" s="53">
        <f t="shared" si="8"/>
        <v>10</v>
      </c>
      <c r="S46" s="54">
        <f t="shared" si="9"/>
        <v>0.55555555555555558</v>
      </c>
      <c r="T46" s="54">
        <f t="shared" si="25"/>
        <v>0</v>
      </c>
      <c r="U46" s="54">
        <f t="shared" si="25"/>
        <v>0</v>
      </c>
      <c r="V46" s="54">
        <f t="shared" si="11"/>
        <v>0.55555555555555558</v>
      </c>
      <c r="W46" s="43">
        <f t="shared" si="12"/>
        <v>46503.78333333334</v>
      </c>
      <c r="X46" s="43">
        <f t="shared" si="13"/>
        <v>0</v>
      </c>
      <c r="Y46" s="43">
        <f t="shared" si="14"/>
        <v>0</v>
      </c>
      <c r="Z46" s="43">
        <f t="shared" si="15"/>
        <v>46503.78333333334</v>
      </c>
      <c r="AA46" s="48">
        <v>1.25</v>
      </c>
      <c r="AB46" s="43"/>
      <c r="AC46" s="43"/>
      <c r="AD46" s="43"/>
      <c r="AE46" s="54"/>
      <c r="AF46" s="53"/>
      <c r="AG46" s="43"/>
      <c r="AH46" s="54"/>
      <c r="AI46" s="43"/>
      <c r="AJ46" s="43"/>
      <c r="AK46" s="48">
        <f t="shared" si="16"/>
        <v>0.55555555555555558</v>
      </c>
      <c r="AL46" s="43">
        <v>40</v>
      </c>
      <c r="AM46" s="41">
        <f t="shared" si="19"/>
        <v>3932.666666666667</v>
      </c>
      <c r="AN46" s="54"/>
      <c r="AO46" s="54"/>
      <c r="AP46" s="54"/>
      <c r="AQ46" s="43">
        <f t="shared" si="20"/>
        <v>3932.666666666667</v>
      </c>
      <c r="AR46" s="41">
        <f t="shared" si="21"/>
        <v>58129.729166666672</v>
      </c>
      <c r="AS46" s="41">
        <f t="shared" si="24"/>
        <v>62062.395833333336</v>
      </c>
      <c r="AT46" s="41">
        <f t="shared" si="22"/>
        <v>5812.9729166666675</v>
      </c>
      <c r="AU46" s="43">
        <f t="shared" si="23"/>
        <v>67875.368750000009</v>
      </c>
    </row>
    <row r="47" spans="1:47" ht="49.5" x14ac:dyDescent="0.25">
      <c r="A47" s="41">
        <v>31</v>
      </c>
      <c r="B47" s="44" t="s">
        <v>552</v>
      </c>
      <c r="C47" s="52" t="s">
        <v>116</v>
      </c>
      <c r="D47" s="52" t="s">
        <v>564</v>
      </c>
      <c r="E47" s="46" t="s">
        <v>164</v>
      </c>
      <c r="F47" s="46" t="s">
        <v>553</v>
      </c>
      <c r="G47" s="46" t="s">
        <v>554</v>
      </c>
      <c r="H47" s="46" t="s">
        <v>555</v>
      </c>
      <c r="I47" s="46"/>
      <c r="J47" s="46"/>
      <c r="K47" s="46">
        <v>3.79</v>
      </c>
      <c r="L47" s="43">
        <v>17697</v>
      </c>
      <c r="M47" s="43">
        <f t="shared" si="18"/>
        <v>0</v>
      </c>
      <c r="N47" s="43">
        <f t="shared" si="7"/>
        <v>67071.63</v>
      </c>
      <c r="O47" s="53"/>
      <c r="P47" s="53"/>
      <c r="Q47" s="43">
        <v>12</v>
      </c>
      <c r="R47" s="53">
        <f t="shared" si="8"/>
        <v>12</v>
      </c>
      <c r="S47" s="54">
        <f t="shared" si="9"/>
        <v>0</v>
      </c>
      <c r="T47" s="54">
        <f t="shared" si="25"/>
        <v>0</v>
      </c>
      <c r="U47" s="54">
        <f t="shared" si="25"/>
        <v>0.5</v>
      </c>
      <c r="V47" s="54">
        <f t="shared" si="11"/>
        <v>0.5</v>
      </c>
      <c r="W47" s="43">
        <f t="shared" si="12"/>
        <v>0</v>
      </c>
      <c r="X47" s="43">
        <f t="shared" si="13"/>
        <v>0</v>
      </c>
      <c r="Y47" s="43">
        <f t="shared" si="14"/>
        <v>33535.815000000002</v>
      </c>
      <c r="Z47" s="43">
        <f t="shared" si="15"/>
        <v>33535.815000000002</v>
      </c>
      <c r="AA47" s="48">
        <v>1.25</v>
      </c>
      <c r="AB47" s="43"/>
      <c r="AC47" s="43"/>
      <c r="AD47" s="43"/>
      <c r="AE47" s="54"/>
      <c r="AF47" s="53"/>
      <c r="AG47" s="43"/>
      <c r="AH47" s="54"/>
      <c r="AI47" s="43"/>
      <c r="AJ47" s="43"/>
      <c r="AK47" s="48">
        <f t="shared" si="16"/>
        <v>0</v>
      </c>
      <c r="AL47" s="43">
        <v>40</v>
      </c>
      <c r="AM47" s="41">
        <f t="shared" si="19"/>
        <v>0</v>
      </c>
      <c r="AN47" s="54"/>
      <c r="AO47" s="54"/>
      <c r="AP47" s="54"/>
      <c r="AQ47" s="43">
        <f t="shared" si="20"/>
        <v>0</v>
      </c>
      <c r="AR47" s="41">
        <f t="shared" si="21"/>
        <v>41919.768750000003</v>
      </c>
      <c r="AS47" s="41">
        <f t="shared" si="24"/>
        <v>41919.768750000003</v>
      </c>
      <c r="AT47" s="41">
        <f t="shared" si="22"/>
        <v>4191.9768750000003</v>
      </c>
      <c r="AU47" s="43">
        <f t="shared" si="23"/>
        <v>46111.745625000003</v>
      </c>
    </row>
    <row r="48" spans="1:47" ht="49.5" x14ac:dyDescent="0.25">
      <c r="A48" s="41">
        <v>32</v>
      </c>
      <c r="B48" s="55" t="s">
        <v>170</v>
      </c>
      <c r="C48" s="52" t="s">
        <v>171</v>
      </c>
      <c r="D48" s="52" t="s">
        <v>172</v>
      </c>
      <c r="E48" s="46" t="s">
        <v>62</v>
      </c>
      <c r="F48" s="46" t="s">
        <v>456</v>
      </c>
      <c r="G48" s="46" t="s">
        <v>173</v>
      </c>
      <c r="H48" s="46" t="s">
        <v>69</v>
      </c>
      <c r="I48" s="46" t="s">
        <v>173</v>
      </c>
      <c r="J48" s="46">
        <v>5.32</v>
      </c>
      <c r="K48" s="46"/>
      <c r="L48" s="43">
        <v>17697</v>
      </c>
      <c r="M48" s="43">
        <f t="shared" si="18"/>
        <v>94148.040000000008</v>
      </c>
      <c r="N48" s="43">
        <f t="shared" si="7"/>
        <v>0</v>
      </c>
      <c r="O48" s="53">
        <v>32</v>
      </c>
      <c r="P48" s="53"/>
      <c r="Q48" s="43"/>
      <c r="R48" s="53">
        <f t="shared" si="8"/>
        <v>32</v>
      </c>
      <c r="S48" s="54">
        <f t="shared" si="9"/>
        <v>1.7777777777777777</v>
      </c>
      <c r="T48" s="54">
        <f t="shared" si="25"/>
        <v>0</v>
      </c>
      <c r="U48" s="54">
        <f t="shared" si="25"/>
        <v>0</v>
      </c>
      <c r="V48" s="54">
        <f t="shared" si="11"/>
        <v>1.7777777777777777</v>
      </c>
      <c r="W48" s="43">
        <f t="shared" si="12"/>
        <v>167374.29333333333</v>
      </c>
      <c r="X48" s="43">
        <f t="shared" si="13"/>
        <v>0</v>
      </c>
      <c r="Y48" s="43">
        <f t="shared" si="14"/>
        <v>0</v>
      </c>
      <c r="Z48" s="43">
        <f t="shared" si="15"/>
        <v>167374.29333333333</v>
      </c>
      <c r="AA48" s="48">
        <v>1.25</v>
      </c>
      <c r="AB48" s="43"/>
      <c r="AC48" s="43"/>
      <c r="AD48" s="43"/>
      <c r="AE48" s="54"/>
      <c r="AF48" s="53"/>
      <c r="AG48" s="43"/>
      <c r="AH48" s="54"/>
      <c r="AI48" s="43"/>
      <c r="AJ48" s="43"/>
      <c r="AK48" s="48">
        <f t="shared" si="16"/>
        <v>1.7777777777777777</v>
      </c>
      <c r="AL48" s="43">
        <v>40</v>
      </c>
      <c r="AM48" s="41">
        <f t="shared" si="19"/>
        <v>12584.533333333333</v>
      </c>
      <c r="AN48" s="54"/>
      <c r="AO48" s="54"/>
      <c r="AP48" s="54"/>
      <c r="AQ48" s="43">
        <f t="shared" si="20"/>
        <v>12584.533333333333</v>
      </c>
      <c r="AR48" s="41">
        <f t="shared" si="21"/>
        <v>209217.86666666667</v>
      </c>
      <c r="AS48" s="41">
        <f t="shared" si="24"/>
        <v>221802.4</v>
      </c>
      <c r="AT48" s="41">
        <f t="shared" si="22"/>
        <v>20921.786666666667</v>
      </c>
      <c r="AU48" s="43">
        <f t="shared" si="23"/>
        <v>242724.18666666665</v>
      </c>
    </row>
    <row r="49" spans="1:47" ht="49.5" x14ac:dyDescent="0.25">
      <c r="A49" s="41">
        <f t="shared" si="17"/>
        <v>33</v>
      </c>
      <c r="B49" s="52" t="s">
        <v>174</v>
      </c>
      <c r="C49" s="52" t="s">
        <v>175</v>
      </c>
      <c r="D49" s="52" t="s">
        <v>176</v>
      </c>
      <c r="E49" s="46" t="s">
        <v>62</v>
      </c>
      <c r="F49" s="46" t="s">
        <v>457</v>
      </c>
      <c r="G49" s="46" t="s">
        <v>524</v>
      </c>
      <c r="H49" s="46" t="s">
        <v>566</v>
      </c>
      <c r="I49" s="46" t="s">
        <v>177</v>
      </c>
      <c r="J49" s="46">
        <v>4.74</v>
      </c>
      <c r="K49" s="46">
        <v>4.1399999999999997</v>
      </c>
      <c r="L49" s="43">
        <v>17697</v>
      </c>
      <c r="M49" s="43">
        <f t="shared" si="18"/>
        <v>83883.78</v>
      </c>
      <c r="N49" s="43">
        <f t="shared" si="7"/>
        <v>73265.579999999987</v>
      </c>
      <c r="O49" s="53">
        <v>8</v>
      </c>
      <c r="P49" s="53">
        <v>8</v>
      </c>
      <c r="Q49" s="43"/>
      <c r="R49" s="53">
        <f t="shared" si="8"/>
        <v>16</v>
      </c>
      <c r="S49" s="54">
        <f t="shared" si="9"/>
        <v>0.44444444444444442</v>
      </c>
      <c r="T49" s="54">
        <f t="shared" si="25"/>
        <v>0.33333333333333331</v>
      </c>
      <c r="U49" s="54">
        <f t="shared" si="25"/>
        <v>0</v>
      </c>
      <c r="V49" s="54">
        <f t="shared" si="11"/>
        <v>0.77777777777777768</v>
      </c>
      <c r="W49" s="43">
        <f t="shared" si="12"/>
        <v>37281.68</v>
      </c>
      <c r="X49" s="43">
        <f t="shared" si="13"/>
        <v>24421.859999999997</v>
      </c>
      <c r="Y49" s="43">
        <f t="shared" si="14"/>
        <v>0</v>
      </c>
      <c r="Z49" s="43">
        <f t="shared" si="15"/>
        <v>61703.539999999994</v>
      </c>
      <c r="AA49" s="48">
        <v>1.25</v>
      </c>
      <c r="AB49" s="43"/>
      <c r="AC49" s="43"/>
      <c r="AD49" s="43"/>
      <c r="AE49" s="54"/>
      <c r="AF49" s="53"/>
      <c r="AG49" s="43"/>
      <c r="AH49" s="54"/>
      <c r="AI49" s="43"/>
      <c r="AJ49" s="43"/>
      <c r="AK49" s="48">
        <f t="shared" si="16"/>
        <v>0.77777777777777768</v>
      </c>
      <c r="AL49" s="43">
        <v>40</v>
      </c>
      <c r="AM49" s="41">
        <f t="shared" si="19"/>
        <v>5505.7333333333327</v>
      </c>
      <c r="AN49" s="54"/>
      <c r="AO49" s="54"/>
      <c r="AP49" s="54"/>
      <c r="AQ49" s="43">
        <f t="shared" si="20"/>
        <v>5505.7333333333327</v>
      </c>
      <c r="AR49" s="41">
        <f t="shared" si="21"/>
        <v>77129.424999999988</v>
      </c>
      <c r="AS49" s="41">
        <f t="shared" si="24"/>
        <v>82635.158333333326</v>
      </c>
      <c r="AT49" s="41">
        <f t="shared" si="22"/>
        <v>7712.9424999999992</v>
      </c>
      <c r="AU49" s="43">
        <f t="shared" si="23"/>
        <v>90348.10083333333</v>
      </c>
    </row>
    <row r="50" spans="1:47" ht="33" x14ac:dyDescent="0.25">
      <c r="A50" s="41">
        <v>33</v>
      </c>
      <c r="B50" s="52" t="s">
        <v>178</v>
      </c>
      <c r="C50" s="52" t="s">
        <v>179</v>
      </c>
      <c r="D50" s="52" t="s">
        <v>180</v>
      </c>
      <c r="E50" s="46" t="s">
        <v>62</v>
      </c>
      <c r="F50" s="46" t="s">
        <v>458</v>
      </c>
      <c r="G50" s="46" t="s">
        <v>542</v>
      </c>
      <c r="H50" s="46" t="s">
        <v>77</v>
      </c>
      <c r="I50" s="46" t="s">
        <v>182</v>
      </c>
      <c r="J50" s="46">
        <v>4.66</v>
      </c>
      <c r="K50" s="46">
        <v>4.62</v>
      </c>
      <c r="L50" s="43">
        <v>17697</v>
      </c>
      <c r="M50" s="43">
        <f t="shared" si="18"/>
        <v>82468.02</v>
      </c>
      <c r="N50" s="43">
        <f t="shared" si="7"/>
        <v>81760.14</v>
      </c>
      <c r="O50" s="53">
        <v>3</v>
      </c>
      <c r="P50" s="53"/>
      <c r="Q50" s="43">
        <v>6</v>
      </c>
      <c r="R50" s="53">
        <f t="shared" si="8"/>
        <v>9</v>
      </c>
      <c r="S50" s="54">
        <f t="shared" si="9"/>
        <v>0.16666666666666666</v>
      </c>
      <c r="T50" s="54">
        <f t="shared" si="25"/>
        <v>0</v>
      </c>
      <c r="U50" s="54">
        <f t="shared" si="25"/>
        <v>0.25</v>
      </c>
      <c r="V50" s="54">
        <f t="shared" si="11"/>
        <v>0.41666666666666663</v>
      </c>
      <c r="W50" s="43">
        <f t="shared" si="12"/>
        <v>13744.670000000002</v>
      </c>
      <c r="X50" s="43">
        <f t="shared" si="13"/>
        <v>0</v>
      </c>
      <c r="Y50" s="43">
        <f t="shared" si="14"/>
        <v>20440.035</v>
      </c>
      <c r="Z50" s="43">
        <f t="shared" si="15"/>
        <v>34184.705000000002</v>
      </c>
      <c r="AA50" s="48">
        <v>1.25</v>
      </c>
      <c r="AB50" s="43"/>
      <c r="AC50" s="43"/>
      <c r="AD50" s="43"/>
      <c r="AE50" s="54"/>
      <c r="AF50" s="53"/>
      <c r="AG50" s="43"/>
      <c r="AH50" s="54"/>
      <c r="AI50" s="43"/>
      <c r="AJ50" s="43"/>
      <c r="AK50" s="48">
        <f t="shared" si="16"/>
        <v>0.16666666666666666</v>
      </c>
      <c r="AL50" s="43">
        <v>40</v>
      </c>
      <c r="AM50" s="41">
        <f t="shared" si="19"/>
        <v>1179.8</v>
      </c>
      <c r="AN50" s="54"/>
      <c r="AO50" s="54"/>
      <c r="AP50" s="54"/>
      <c r="AQ50" s="43">
        <f t="shared" si="20"/>
        <v>1179.8</v>
      </c>
      <c r="AR50" s="41">
        <f t="shared" si="21"/>
        <v>42730.881250000006</v>
      </c>
      <c r="AS50" s="41">
        <f t="shared" si="24"/>
        <v>43910.681250000009</v>
      </c>
      <c r="AT50" s="41">
        <f t="shared" si="22"/>
        <v>4273.0881250000011</v>
      </c>
      <c r="AU50" s="43">
        <f t="shared" si="23"/>
        <v>48183.769375000011</v>
      </c>
    </row>
    <row r="51" spans="1:47" ht="33" x14ac:dyDescent="0.25">
      <c r="A51" s="41">
        <v>34</v>
      </c>
      <c r="B51" s="52" t="s">
        <v>183</v>
      </c>
      <c r="C51" s="52" t="s">
        <v>184</v>
      </c>
      <c r="D51" s="52" t="s">
        <v>185</v>
      </c>
      <c r="E51" s="46" t="s">
        <v>62</v>
      </c>
      <c r="F51" s="46" t="s">
        <v>459</v>
      </c>
      <c r="G51" s="46" t="s">
        <v>68</v>
      </c>
      <c r="H51" s="46" t="s">
        <v>69</v>
      </c>
      <c r="I51" s="46" t="s">
        <v>68</v>
      </c>
      <c r="J51" s="46">
        <v>5.41</v>
      </c>
      <c r="K51" s="46"/>
      <c r="L51" s="43">
        <v>17697</v>
      </c>
      <c r="M51" s="43">
        <f t="shared" si="18"/>
        <v>95740.77</v>
      </c>
      <c r="N51" s="43">
        <f t="shared" si="7"/>
        <v>0</v>
      </c>
      <c r="O51" s="53">
        <v>12</v>
      </c>
      <c r="P51" s="53"/>
      <c r="Q51" s="43"/>
      <c r="R51" s="53">
        <f t="shared" si="8"/>
        <v>12</v>
      </c>
      <c r="S51" s="54">
        <f t="shared" si="9"/>
        <v>0.66666666666666663</v>
      </c>
      <c r="T51" s="54">
        <f t="shared" si="25"/>
        <v>0</v>
      </c>
      <c r="U51" s="54">
        <f t="shared" si="25"/>
        <v>0</v>
      </c>
      <c r="V51" s="54">
        <f t="shared" si="11"/>
        <v>0.66666666666666663</v>
      </c>
      <c r="W51" s="43">
        <f t="shared" si="12"/>
        <v>63827.180000000008</v>
      </c>
      <c r="X51" s="43">
        <f t="shared" si="13"/>
        <v>0</v>
      </c>
      <c r="Y51" s="43">
        <f t="shared" si="14"/>
        <v>0</v>
      </c>
      <c r="Z51" s="43">
        <f>W51+X51+Y51</f>
        <v>63827.180000000008</v>
      </c>
      <c r="AA51" s="48">
        <v>1.25</v>
      </c>
      <c r="AB51" s="43">
        <v>4</v>
      </c>
      <c r="AC51" s="43">
        <v>20</v>
      </c>
      <c r="AD51" s="43">
        <f>17697*AC51%/18*AB51</f>
        <v>786.5333333333333</v>
      </c>
      <c r="AE51" s="43">
        <v>8</v>
      </c>
      <c r="AF51" s="53">
        <v>10</v>
      </c>
      <c r="AG51" s="43">
        <f>17697*AF51%/18*AE51</f>
        <v>786.5333333333333</v>
      </c>
      <c r="AH51" s="54"/>
      <c r="AI51" s="43">
        <v>0</v>
      </c>
      <c r="AJ51" s="43">
        <f>17697*AI51%</f>
        <v>0</v>
      </c>
      <c r="AK51" s="48">
        <f t="shared" si="16"/>
        <v>0.66666666666666663</v>
      </c>
      <c r="AL51" s="43">
        <v>40</v>
      </c>
      <c r="AM51" s="41">
        <f t="shared" si="19"/>
        <v>4719.2</v>
      </c>
      <c r="AN51" s="54"/>
      <c r="AO51" s="54"/>
      <c r="AP51" s="41">
        <f>Z51*1.25*30%</f>
        <v>23935.192500000001</v>
      </c>
      <c r="AQ51" s="43">
        <f>AP51+AO51+AN51+AM51+AJ51+AG51+AD51</f>
        <v>30227.459166666667</v>
      </c>
      <c r="AR51" s="41">
        <f>Z51*AA51</f>
        <v>79783.975000000006</v>
      </c>
      <c r="AS51" s="41">
        <f>AQ51+AR51</f>
        <v>110011.43416666667</v>
      </c>
      <c r="AT51" s="41">
        <f>AR51*10%</f>
        <v>7978.3975000000009</v>
      </c>
      <c r="AU51" s="43">
        <f>AS51+AT51</f>
        <v>117989.83166666668</v>
      </c>
    </row>
    <row r="52" spans="1:47" ht="49.5" x14ac:dyDescent="0.25">
      <c r="A52" s="41">
        <v>35</v>
      </c>
      <c r="B52" s="44" t="s">
        <v>186</v>
      </c>
      <c r="C52" s="44" t="s">
        <v>187</v>
      </c>
      <c r="D52" s="44" t="s">
        <v>188</v>
      </c>
      <c r="E52" s="45" t="s">
        <v>62</v>
      </c>
      <c r="F52" s="45" t="s">
        <v>460</v>
      </c>
      <c r="G52" s="46" t="s">
        <v>543</v>
      </c>
      <c r="H52" s="46" t="s">
        <v>92</v>
      </c>
      <c r="I52" s="46" t="s">
        <v>189</v>
      </c>
      <c r="J52" s="46">
        <v>4.66</v>
      </c>
      <c r="K52" s="46">
        <v>4.07</v>
      </c>
      <c r="L52" s="43">
        <v>17697</v>
      </c>
      <c r="M52" s="43">
        <f t="shared" si="18"/>
        <v>82468.02</v>
      </c>
      <c r="N52" s="43">
        <f t="shared" si="7"/>
        <v>72026.790000000008</v>
      </c>
      <c r="O52" s="53">
        <v>3</v>
      </c>
      <c r="P52" s="53"/>
      <c r="Q52" s="43"/>
      <c r="R52" s="53">
        <f t="shared" si="8"/>
        <v>3</v>
      </c>
      <c r="S52" s="54">
        <f t="shared" si="9"/>
        <v>0.16666666666666666</v>
      </c>
      <c r="T52" s="54">
        <f t="shared" si="25"/>
        <v>0</v>
      </c>
      <c r="U52" s="54">
        <f t="shared" si="25"/>
        <v>0</v>
      </c>
      <c r="V52" s="54">
        <f t="shared" si="11"/>
        <v>0.16666666666666666</v>
      </c>
      <c r="W52" s="43">
        <f t="shared" si="12"/>
        <v>13744.670000000002</v>
      </c>
      <c r="X52" s="43">
        <f t="shared" si="13"/>
        <v>0</v>
      </c>
      <c r="Y52" s="43">
        <f t="shared" si="14"/>
        <v>0</v>
      </c>
      <c r="Z52" s="43">
        <f t="shared" si="15"/>
        <v>13744.670000000002</v>
      </c>
      <c r="AA52" s="48">
        <v>1.25</v>
      </c>
      <c r="AB52" s="43"/>
      <c r="AC52" s="43"/>
      <c r="AD52" s="43"/>
      <c r="AE52" s="54"/>
      <c r="AF52" s="53"/>
      <c r="AG52" s="43"/>
      <c r="AH52" s="54"/>
      <c r="AI52" s="43"/>
      <c r="AJ52" s="43"/>
      <c r="AK52" s="48">
        <f t="shared" si="16"/>
        <v>0.16666666666666666</v>
      </c>
      <c r="AL52" s="43">
        <v>40</v>
      </c>
      <c r="AM52" s="41">
        <f t="shared" si="19"/>
        <v>1179.8</v>
      </c>
      <c r="AN52" s="54"/>
      <c r="AO52" s="54"/>
      <c r="AP52" s="54"/>
      <c r="AQ52" s="43">
        <f t="shared" si="20"/>
        <v>1179.8</v>
      </c>
      <c r="AR52" s="41">
        <f t="shared" si="21"/>
        <v>17180.837500000001</v>
      </c>
      <c r="AS52" s="41">
        <f t="shared" si="24"/>
        <v>18360.637500000001</v>
      </c>
      <c r="AT52" s="41">
        <f t="shared" si="22"/>
        <v>1718.0837500000002</v>
      </c>
      <c r="AU52" s="43">
        <f t="shared" si="23"/>
        <v>20078.721250000002</v>
      </c>
    </row>
    <row r="53" spans="1:47" ht="66" x14ac:dyDescent="0.25">
      <c r="A53" s="41">
        <v>36</v>
      </c>
      <c r="B53" s="52" t="s">
        <v>190</v>
      </c>
      <c r="C53" s="52" t="s">
        <v>191</v>
      </c>
      <c r="D53" s="52" t="s">
        <v>192</v>
      </c>
      <c r="E53" s="46" t="s">
        <v>62</v>
      </c>
      <c r="F53" s="46" t="s">
        <v>536</v>
      </c>
      <c r="G53" s="46" t="s">
        <v>544</v>
      </c>
      <c r="H53" s="46" t="s">
        <v>567</v>
      </c>
      <c r="I53" s="46" t="s">
        <v>537</v>
      </c>
      <c r="J53" s="46">
        <v>4.38</v>
      </c>
      <c r="K53" s="46">
        <v>4.6900000000000004</v>
      </c>
      <c r="L53" s="43">
        <v>17697</v>
      </c>
      <c r="M53" s="43">
        <f t="shared" si="18"/>
        <v>77512.86</v>
      </c>
      <c r="N53" s="43">
        <f t="shared" si="7"/>
        <v>82998.930000000008</v>
      </c>
      <c r="O53" s="53"/>
      <c r="P53" s="53"/>
      <c r="Q53" s="43">
        <v>6</v>
      </c>
      <c r="R53" s="53">
        <f t="shared" si="8"/>
        <v>6</v>
      </c>
      <c r="S53" s="54">
        <f t="shared" si="9"/>
        <v>0</v>
      </c>
      <c r="T53" s="54">
        <f t="shared" si="25"/>
        <v>0</v>
      </c>
      <c r="U53" s="54">
        <f t="shared" si="25"/>
        <v>0.25</v>
      </c>
      <c r="V53" s="54">
        <f t="shared" si="11"/>
        <v>0.25</v>
      </c>
      <c r="W53" s="43">
        <f t="shared" si="12"/>
        <v>0</v>
      </c>
      <c r="X53" s="43">
        <f t="shared" si="13"/>
        <v>0</v>
      </c>
      <c r="Y53" s="43">
        <f t="shared" si="14"/>
        <v>20749.732500000002</v>
      </c>
      <c r="Z53" s="43">
        <f t="shared" si="15"/>
        <v>20749.732500000002</v>
      </c>
      <c r="AA53" s="48">
        <v>1.25</v>
      </c>
      <c r="AB53" s="43"/>
      <c r="AC53" s="43"/>
      <c r="AD53" s="43"/>
      <c r="AE53" s="54"/>
      <c r="AF53" s="53"/>
      <c r="AG53" s="43"/>
      <c r="AH53" s="54"/>
      <c r="AI53" s="43"/>
      <c r="AJ53" s="43"/>
      <c r="AK53" s="48">
        <f t="shared" si="16"/>
        <v>0</v>
      </c>
      <c r="AL53" s="43">
        <v>40</v>
      </c>
      <c r="AM53" s="41">
        <f t="shared" si="19"/>
        <v>0</v>
      </c>
      <c r="AN53" s="54"/>
      <c r="AO53" s="54"/>
      <c r="AP53" s="54"/>
      <c r="AQ53" s="43">
        <f t="shared" si="20"/>
        <v>0</v>
      </c>
      <c r="AR53" s="41">
        <f t="shared" si="21"/>
        <v>25937.165625000001</v>
      </c>
      <c r="AS53" s="41">
        <f t="shared" si="24"/>
        <v>25937.165625000001</v>
      </c>
      <c r="AT53" s="41">
        <f t="shared" si="22"/>
        <v>2593.7165625000002</v>
      </c>
      <c r="AU53" s="43">
        <f t="shared" si="23"/>
        <v>28530.882187500003</v>
      </c>
    </row>
    <row r="54" spans="1:47" ht="33" x14ac:dyDescent="0.25">
      <c r="A54" s="41">
        <v>37</v>
      </c>
      <c r="B54" s="52" t="s">
        <v>193</v>
      </c>
      <c r="C54" s="52" t="s">
        <v>116</v>
      </c>
      <c r="D54" s="52" t="s">
        <v>194</v>
      </c>
      <c r="E54" s="46" t="s">
        <v>62</v>
      </c>
      <c r="F54" s="46" t="s">
        <v>152</v>
      </c>
      <c r="G54" s="46" t="s">
        <v>195</v>
      </c>
      <c r="H54" s="46" t="s">
        <v>551</v>
      </c>
      <c r="I54" s="46" t="s">
        <v>195</v>
      </c>
      <c r="J54" s="46"/>
      <c r="K54" s="46">
        <v>4.49</v>
      </c>
      <c r="L54" s="43">
        <v>17697</v>
      </c>
      <c r="M54" s="43">
        <f t="shared" si="18"/>
        <v>0</v>
      </c>
      <c r="N54" s="43">
        <f t="shared" si="7"/>
        <v>79459.53</v>
      </c>
      <c r="O54" s="53"/>
      <c r="P54" s="53"/>
      <c r="Q54" s="43">
        <v>6</v>
      </c>
      <c r="R54" s="53">
        <f t="shared" si="8"/>
        <v>6</v>
      </c>
      <c r="S54" s="54">
        <f t="shared" si="9"/>
        <v>0</v>
      </c>
      <c r="T54" s="54">
        <f t="shared" si="25"/>
        <v>0</v>
      </c>
      <c r="U54" s="54">
        <f t="shared" si="25"/>
        <v>0.25</v>
      </c>
      <c r="V54" s="54">
        <f t="shared" si="11"/>
        <v>0.25</v>
      </c>
      <c r="W54" s="43">
        <f t="shared" si="12"/>
        <v>0</v>
      </c>
      <c r="X54" s="43">
        <f t="shared" si="13"/>
        <v>0</v>
      </c>
      <c r="Y54" s="43">
        <f t="shared" si="14"/>
        <v>19864.8825</v>
      </c>
      <c r="Z54" s="43">
        <f t="shared" si="15"/>
        <v>19864.8825</v>
      </c>
      <c r="AA54" s="48">
        <v>1.25</v>
      </c>
      <c r="AB54" s="43"/>
      <c r="AC54" s="43"/>
      <c r="AD54" s="43"/>
      <c r="AE54" s="54"/>
      <c r="AF54" s="53"/>
      <c r="AG54" s="43"/>
      <c r="AH54" s="54"/>
      <c r="AI54" s="43"/>
      <c r="AJ54" s="43"/>
      <c r="AK54" s="48">
        <f t="shared" si="16"/>
        <v>0</v>
      </c>
      <c r="AL54" s="43">
        <v>40</v>
      </c>
      <c r="AM54" s="41">
        <f t="shared" si="19"/>
        <v>0</v>
      </c>
      <c r="AN54" s="54"/>
      <c r="AO54" s="54"/>
      <c r="AP54" s="54"/>
      <c r="AQ54" s="43">
        <f t="shared" si="20"/>
        <v>0</v>
      </c>
      <c r="AR54" s="41">
        <f t="shared" si="21"/>
        <v>24831.103125000001</v>
      </c>
      <c r="AS54" s="41">
        <f t="shared" si="24"/>
        <v>24831.103125000001</v>
      </c>
      <c r="AT54" s="41">
        <f t="shared" si="22"/>
        <v>2483.1103125000004</v>
      </c>
      <c r="AU54" s="43">
        <f t="shared" si="23"/>
        <v>27314.213437500002</v>
      </c>
    </row>
    <row r="55" spans="1:47" ht="33" x14ac:dyDescent="0.25">
      <c r="A55" s="41">
        <f t="shared" si="17"/>
        <v>38</v>
      </c>
      <c r="B55" s="52" t="s">
        <v>196</v>
      </c>
      <c r="C55" s="52" t="s">
        <v>197</v>
      </c>
      <c r="D55" s="52" t="s">
        <v>198</v>
      </c>
      <c r="E55" s="46" t="s">
        <v>62</v>
      </c>
      <c r="F55" s="46" t="s">
        <v>461</v>
      </c>
      <c r="G55" s="46" t="s">
        <v>146</v>
      </c>
      <c r="H55" s="46" t="s">
        <v>64</v>
      </c>
      <c r="I55" s="46" t="s">
        <v>146</v>
      </c>
      <c r="J55" s="46">
        <v>5.03</v>
      </c>
      <c r="K55" s="46"/>
      <c r="L55" s="43">
        <v>17697</v>
      </c>
      <c r="M55" s="43">
        <f t="shared" si="18"/>
        <v>89015.91</v>
      </c>
      <c r="N55" s="43">
        <f t="shared" si="7"/>
        <v>0</v>
      </c>
      <c r="O55" s="53">
        <v>16</v>
      </c>
      <c r="P55" s="53">
        <v>19</v>
      </c>
      <c r="Q55" s="43"/>
      <c r="R55" s="53">
        <f t="shared" si="8"/>
        <v>35</v>
      </c>
      <c r="S55" s="54">
        <f t="shared" si="9"/>
        <v>0.88888888888888884</v>
      </c>
      <c r="T55" s="54">
        <f t="shared" si="25"/>
        <v>0.79166666666666663</v>
      </c>
      <c r="U55" s="54">
        <f t="shared" si="25"/>
        <v>0</v>
      </c>
      <c r="V55" s="54">
        <f t="shared" si="11"/>
        <v>1.6805555555555554</v>
      </c>
      <c r="W55" s="43">
        <f t="shared" si="12"/>
        <v>79125.253333333341</v>
      </c>
      <c r="X55" s="43">
        <f t="shared" si="13"/>
        <v>0</v>
      </c>
      <c r="Y55" s="43">
        <f t="shared" si="14"/>
        <v>0</v>
      </c>
      <c r="Z55" s="43">
        <f t="shared" si="15"/>
        <v>79125.253333333341</v>
      </c>
      <c r="AA55" s="48">
        <v>1.25</v>
      </c>
      <c r="AB55" s="43"/>
      <c r="AC55" s="43"/>
      <c r="AD55" s="43"/>
      <c r="AE55" s="54"/>
      <c r="AF55" s="53"/>
      <c r="AG55" s="43"/>
      <c r="AH55" s="54"/>
      <c r="AI55" s="43"/>
      <c r="AJ55" s="43"/>
      <c r="AK55" s="48">
        <f t="shared" si="16"/>
        <v>1.6805555555555554</v>
      </c>
      <c r="AL55" s="43">
        <v>40</v>
      </c>
      <c r="AM55" s="41">
        <f t="shared" si="19"/>
        <v>11896.316666666666</v>
      </c>
      <c r="AN55" s="54"/>
      <c r="AO55" s="54"/>
      <c r="AP55" s="54"/>
      <c r="AQ55" s="43">
        <f t="shared" si="20"/>
        <v>11896.316666666666</v>
      </c>
      <c r="AR55" s="41">
        <f t="shared" si="21"/>
        <v>98906.56666666668</v>
      </c>
      <c r="AS55" s="41">
        <f t="shared" si="24"/>
        <v>110802.88333333335</v>
      </c>
      <c r="AT55" s="41">
        <f t="shared" si="22"/>
        <v>9890.6566666666695</v>
      </c>
      <c r="AU55" s="43">
        <f t="shared" si="23"/>
        <v>120693.54000000001</v>
      </c>
    </row>
    <row r="56" spans="1:47" ht="66" x14ac:dyDescent="0.25">
      <c r="A56" s="41">
        <v>39</v>
      </c>
      <c r="B56" s="52" t="s">
        <v>199</v>
      </c>
      <c r="C56" s="52" t="s">
        <v>200</v>
      </c>
      <c r="D56" s="52" t="s">
        <v>201</v>
      </c>
      <c r="E56" s="46" t="s">
        <v>62</v>
      </c>
      <c r="F56" s="46" t="s">
        <v>462</v>
      </c>
      <c r="G56" s="46" t="s">
        <v>146</v>
      </c>
      <c r="H56" s="46" t="s">
        <v>64</v>
      </c>
      <c r="I56" s="46" t="s">
        <v>146</v>
      </c>
      <c r="J56" s="46">
        <v>5.2</v>
      </c>
      <c r="K56" s="46"/>
      <c r="L56" s="43">
        <v>17697</v>
      </c>
      <c r="M56" s="43">
        <f t="shared" si="18"/>
        <v>92024.400000000009</v>
      </c>
      <c r="N56" s="43">
        <f t="shared" si="7"/>
        <v>0</v>
      </c>
      <c r="O56" s="53">
        <v>4</v>
      </c>
      <c r="P56" s="53"/>
      <c r="Q56" s="43"/>
      <c r="R56" s="53">
        <f t="shared" si="8"/>
        <v>4</v>
      </c>
      <c r="S56" s="54">
        <f t="shared" si="9"/>
        <v>0.22222222222222221</v>
      </c>
      <c r="T56" s="54">
        <f t="shared" si="25"/>
        <v>0</v>
      </c>
      <c r="U56" s="54">
        <f t="shared" si="25"/>
        <v>0</v>
      </c>
      <c r="V56" s="54">
        <f t="shared" si="11"/>
        <v>0.22222222222222221</v>
      </c>
      <c r="W56" s="43">
        <f t="shared" si="12"/>
        <v>20449.866666666669</v>
      </c>
      <c r="X56" s="43">
        <f t="shared" si="13"/>
        <v>0</v>
      </c>
      <c r="Y56" s="43">
        <f t="shared" si="14"/>
        <v>0</v>
      </c>
      <c r="Z56" s="43">
        <f t="shared" si="15"/>
        <v>20449.866666666669</v>
      </c>
      <c r="AA56" s="48">
        <v>1.25</v>
      </c>
      <c r="AB56" s="43"/>
      <c r="AC56" s="43"/>
      <c r="AD56" s="43"/>
      <c r="AE56" s="54"/>
      <c r="AF56" s="53"/>
      <c r="AG56" s="43"/>
      <c r="AH56" s="54"/>
      <c r="AI56" s="43"/>
      <c r="AJ56" s="43"/>
      <c r="AK56" s="48">
        <f t="shared" si="16"/>
        <v>0.22222222222222221</v>
      </c>
      <c r="AL56" s="43">
        <v>40</v>
      </c>
      <c r="AM56" s="41">
        <f t="shared" si="19"/>
        <v>1573.0666666666666</v>
      </c>
      <c r="AN56" s="54"/>
      <c r="AO56" s="54"/>
      <c r="AP56" s="54"/>
      <c r="AQ56" s="43">
        <f t="shared" si="20"/>
        <v>1573.0666666666666</v>
      </c>
      <c r="AR56" s="41">
        <f t="shared" si="21"/>
        <v>25562.333333333336</v>
      </c>
      <c r="AS56" s="41">
        <f t="shared" si="24"/>
        <v>27135.4</v>
      </c>
      <c r="AT56" s="41">
        <f t="shared" si="22"/>
        <v>2556.2333333333336</v>
      </c>
      <c r="AU56" s="43">
        <f t="shared" si="23"/>
        <v>29691.633333333335</v>
      </c>
    </row>
    <row r="57" spans="1:47" ht="33" x14ac:dyDescent="0.25">
      <c r="A57" s="41">
        <f t="shared" si="17"/>
        <v>40</v>
      </c>
      <c r="B57" s="52" t="s">
        <v>202</v>
      </c>
      <c r="C57" s="52" t="s">
        <v>74</v>
      </c>
      <c r="D57" s="52" t="s">
        <v>203</v>
      </c>
      <c r="E57" s="46" t="s">
        <v>204</v>
      </c>
      <c r="F57" s="46" t="s">
        <v>428</v>
      </c>
      <c r="G57" s="46"/>
      <c r="H57" s="46" t="s">
        <v>77</v>
      </c>
      <c r="I57" s="46" t="s">
        <v>100</v>
      </c>
      <c r="J57" s="46">
        <v>4.9000000000000004</v>
      </c>
      <c r="K57" s="46"/>
      <c r="L57" s="43">
        <v>17697</v>
      </c>
      <c r="M57" s="43">
        <f t="shared" si="18"/>
        <v>86715.3</v>
      </c>
      <c r="N57" s="43"/>
      <c r="O57" s="53">
        <v>9</v>
      </c>
      <c r="P57" s="53"/>
      <c r="Q57" s="43"/>
      <c r="R57" s="53">
        <f t="shared" si="8"/>
        <v>9</v>
      </c>
      <c r="S57" s="54">
        <f t="shared" si="9"/>
        <v>0.5</v>
      </c>
      <c r="T57" s="54">
        <f t="shared" si="25"/>
        <v>0</v>
      </c>
      <c r="U57" s="54">
        <f t="shared" si="25"/>
        <v>0</v>
      </c>
      <c r="V57" s="54">
        <f t="shared" si="11"/>
        <v>0.5</v>
      </c>
      <c r="W57" s="43">
        <f t="shared" si="12"/>
        <v>43357.649999999994</v>
      </c>
      <c r="X57" s="43">
        <f t="shared" si="13"/>
        <v>0</v>
      </c>
      <c r="Y57" s="43">
        <f t="shared" si="14"/>
        <v>0</v>
      </c>
      <c r="Z57" s="43">
        <f t="shared" si="15"/>
        <v>43357.649999999994</v>
      </c>
      <c r="AA57" s="48">
        <v>1.25</v>
      </c>
      <c r="AB57" s="43"/>
      <c r="AC57" s="43"/>
      <c r="AD57" s="43"/>
      <c r="AE57" s="54"/>
      <c r="AF57" s="53"/>
      <c r="AG57" s="43"/>
      <c r="AH57" s="54"/>
      <c r="AI57" s="43"/>
      <c r="AJ57" s="43"/>
      <c r="AK57" s="48">
        <f t="shared" si="16"/>
        <v>0.5</v>
      </c>
      <c r="AL57" s="43">
        <v>40</v>
      </c>
      <c r="AM57" s="41">
        <f t="shared" si="19"/>
        <v>3539.4</v>
      </c>
      <c r="AN57" s="54"/>
      <c r="AO57" s="54"/>
      <c r="AP57" s="54"/>
      <c r="AQ57" s="43">
        <f t="shared" si="20"/>
        <v>3539.4</v>
      </c>
      <c r="AR57" s="41">
        <f t="shared" si="21"/>
        <v>54197.062499999993</v>
      </c>
      <c r="AS57" s="41">
        <f t="shared" si="24"/>
        <v>57736.462499999994</v>
      </c>
      <c r="AT57" s="41">
        <f t="shared" si="22"/>
        <v>5419.7062499999993</v>
      </c>
      <c r="AU57" s="43">
        <f t="shared" si="23"/>
        <v>63156.168749999997</v>
      </c>
    </row>
    <row r="58" spans="1:47" ht="49.5" x14ac:dyDescent="0.25">
      <c r="A58" s="41">
        <v>41</v>
      </c>
      <c r="B58" s="52" t="s">
        <v>205</v>
      </c>
      <c r="C58" s="52" t="s">
        <v>206</v>
      </c>
      <c r="D58" s="52" t="s">
        <v>207</v>
      </c>
      <c r="E58" s="46" t="s">
        <v>62</v>
      </c>
      <c r="F58" s="46" t="s">
        <v>463</v>
      </c>
      <c r="G58" s="46" t="s">
        <v>110</v>
      </c>
      <c r="H58" s="46" t="s">
        <v>567</v>
      </c>
      <c r="I58" s="46" t="s">
        <v>208</v>
      </c>
      <c r="J58" s="46">
        <v>4.1900000000000004</v>
      </c>
      <c r="K58" s="46">
        <v>4.42</v>
      </c>
      <c r="L58" s="43">
        <v>17697</v>
      </c>
      <c r="M58" s="43">
        <f t="shared" si="18"/>
        <v>74150.430000000008</v>
      </c>
      <c r="N58" s="43">
        <f t="shared" si="7"/>
        <v>78220.740000000005</v>
      </c>
      <c r="O58" s="53">
        <v>17.5</v>
      </c>
      <c r="P58" s="53"/>
      <c r="Q58" s="43">
        <v>12</v>
      </c>
      <c r="R58" s="53">
        <f t="shared" si="8"/>
        <v>29.5</v>
      </c>
      <c r="S58" s="54">
        <f t="shared" si="9"/>
        <v>0.97222222222222221</v>
      </c>
      <c r="T58" s="54">
        <f t="shared" si="25"/>
        <v>0</v>
      </c>
      <c r="U58" s="54">
        <f t="shared" si="25"/>
        <v>0.5</v>
      </c>
      <c r="V58" s="54">
        <f t="shared" si="11"/>
        <v>1.4722222222222223</v>
      </c>
      <c r="W58" s="43">
        <f t="shared" si="12"/>
        <v>72090.695833333346</v>
      </c>
      <c r="X58" s="43">
        <f t="shared" si="13"/>
        <v>0</v>
      </c>
      <c r="Y58" s="43">
        <f t="shared" si="14"/>
        <v>39110.370000000003</v>
      </c>
      <c r="Z58" s="43">
        <f t="shared" si="15"/>
        <v>111201.06583333336</v>
      </c>
      <c r="AA58" s="48">
        <v>1.25</v>
      </c>
      <c r="AB58" s="43"/>
      <c r="AC58" s="43"/>
      <c r="AD58" s="43"/>
      <c r="AE58" s="54"/>
      <c r="AF58" s="53"/>
      <c r="AG58" s="43"/>
      <c r="AH58" s="54"/>
      <c r="AI58" s="43"/>
      <c r="AJ58" s="43"/>
      <c r="AK58" s="48">
        <f t="shared" si="16"/>
        <v>0.97222222222222221</v>
      </c>
      <c r="AL58" s="43">
        <v>40</v>
      </c>
      <c r="AM58" s="41">
        <f t="shared" si="19"/>
        <v>6882.1666666666661</v>
      </c>
      <c r="AN58" s="54"/>
      <c r="AO58" s="54"/>
      <c r="AP58" s="54"/>
      <c r="AQ58" s="43">
        <f t="shared" si="20"/>
        <v>6882.1666666666661</v>
      </c>
      <c r="AR58" s="41">
        <f t="shared" si="21"/>
        <v>139001.33229166671</v>
      </c>
      <c r="AS58" s="41">
        <f t="shared" si="24"/>
        <v>145883.49895833337</v>
      </c>
      <c r="AT58" s="41">
        <f t="shared" si="22"/>
        <v>13900.133229166671</v>
      </c>
      <c r="AU58" s="43">
        <f t="shared" si="23"/>
        <v>159783.63218750004</v>
      </c>
    </row>
    <row r="59" spans="1:47" ht="33" x14ac:dyDescent="0.25">
      <c r="A59" s="41">
        <f t="shared" si="17"/>
        <v>42</v>
      </c>
      <c r="B59" s="52" t="s">
        <v>209</v>
      </c>
      <c r="C59" s="52" t="s">
        <v>155</v>
      </c>
      <c r="D59" s="52" t="s">
        <v>210</v>
      </c>
      <c r="E59" s="46" t="s">
        <v>62</v>
      </c>
      <c r="F59" s="46" t="s">
        <v>538</v>
      </c>
      <c r="G59" s="46" t="s">
        <v>157</v>
      </c>
      <c r="H59" s="46" t="s">
        <v>69</v>
      </c>
      <c r="I59" s="46" t="s">
        <v>157</v>
      </c>
      <c r="J59" s="46">
        <v>5.41</v>
      </c>
      <c r="K59" s="46"/>
      <c r="L59" s="43">
        <v>17697</v>
      </c>
      <c r="M59" s="43">
        <f t="shared" si="18"/>
        <v>95740.77</v>
      </c>
      <c r="N59" s="43">
        <f t="shared" si="7"/>
        <v>0</v>
      </c>
      <c r="O59" s="53">
        <v>6.5</v>
      </c>
      <c r="P59" s="53"/>
      <c r="Q59" s="43"/>
      <c r="R59" s="53">
        <f t="shared" si="8"/>
        <v>6.5</v>
      </c>
      <c r="S59" s="54">
        <f t="shared" si="9"/>
        <v>0.3611111111111111</v>
      </c>
      <c r="T59" s="54">
        <f t="shared" si="25"/>
        <v>0</v>
      </c>
      <c r="U59" s="54">
        <f t="shared" si="25"/>
        <v>0</v>
      </c>
      <c r="V59" s="54">
        <f t="shared" si="11"/>
        <v>0.3611111111111111</v>
      </c>
      <c r="W59" s="43">
        <f t="shared" si="12"/>
        <v>34573.055833333339</v>
      </c>
      <c r="X59" s="43">
        <f t="shared" si="13"/>
        <v>0</v>
      </c>
      <c r="Y59" s="43">
        <f t="shared" si="14"/>
        <v>0</v>
      </c>
      <c r="Z59" s="43">
        <f t="shared" si="15"/>
        <v>34573.055833333339</v>
      </c>
      <c r="AA59" s="48">
        <v>1.25</v>
      </c>
      <c r="AB59" s="43"/>
      <c r="AC59" s="43"/>
      <c r="AD59" s="43"/>
      <c r="AE59" s="54"/>
      <c r="AF59" s="53"/>
      <c r="AG59" s="43"/>
      <c r="AH59" s="54"/>
      <c r="AI59" s="43"/>
      <c r="AJ59" s="43"/>
      <c r="AK59" s="48">
        <f t="shared" si="16"/>
        <v>0.3611111111111111</v>
      </c>
      <c r="AL59" s="43">
        <v>40</v>
      </c>
      <c r="AM59" s="41">
        <f t="shared" si="19"/>
        <v>2556.2333333333336</v>
      </c>
      <c r="AN59" s="54"/>
      <c r="AO59" s="54"/>
      <c r="AP59" s="54"/>
      <c r="AQ59" s="43">
        <f t="shared" si="20"/>
        <v>2556.2333333333336</v>
      </c>
      <c r="AR59" s="41">
        <f t="shared" si="21"/>
        <v>43216.319791666676</v>
      </c>
      <c r="AS59" s="41">
        <f t="shared" si="24"/>
        <v>45772.553125000006</v>
      </c>
      <c r="AT59" s="41">
        <f t="shared" si="22"/>
        <v>4321.6319791666674</v>
      </c>
      <c r="AU59" s="43">
        <f t="shared" si="23"/>
        <v>50094.185104166674</v>
      </c>
    </row>
    <row r="60" spans="1:47" ht="66" x14ac:dyDescent="0.25">
      <c r="A60" s="57">
        <v>43</v>
      </c>
      <c r="B60" s="52" t="s">
        <v>211</v>
      </c>
      <c r="C60" s="52" t="s">
        <v>212</v>
      </c>
      <c r="D60" s="52" t="s">
        <v>213</v>
      </c>
      <c r="E60" s="46" t="s">
        <v>62</v>
      </c>
      <c r="F60" s="46" t="s">
        <v>464</v>
      </c>
      <c r="G60" s="46"/>
      <c r="H60" s="46" t="s">
        <v>525</v>
      </c>
      <c r="I60" s="46" t="s">
        <v>63</v>
      </c>
      <c r="J60" s="46">
        <v>4.79</v>
      </c>
      <c r="K60" s="46">
        <v>3.85</v>
      </c>
      <c r="L60" s="43">
        <v>17697</v>
      </c>
      <c r="M60" s="43">
        <f t="shared" si="18"/>
        <v>84768.63</v>
      </c>
      <c r="N60" s="43">
        <f t="shared" si="7"/>
        <v>68133.45</v>
      </c>
      <c r="O60" s="53">
        <v>6.5</v>
      </c>
      <c r="P60" s="53"/>
      <c r="Q60" s="43">
        <v>6</v>
      </c>
      <c r="R60" s="53">
        <f t="shared" si="8"/>
        <v>12.5</v>
      </c>
      <c r="S60" s="54">
        <f t="shared" si="9"/>
        <v>0.3611111111111111</v>
      </c>
      <c r="T60" s="54">
        <f t="shared" si="25"/>
        <v>0</v>
      </c>
      <c r="U60" s="54">
        <f t="shared" si="25"/>
        <v>0.25</v>
      </c>
      <c r="V60" s="54">
        <f t="shared" si="11"/>
        <v>0.61111111111111116</v>
      </c>
      <c r="W60" s="43">
        <f t="shared" si="12"/>
        <v>30610.894166666669</v>
      </c>
      <c r="X60" s="43">
        <f t="shared" si="13"/>
        <v>0</v>
      </c>
      <c r="Y60" s="43">
        <f t="shared" si="14"/>
        <v>17033.362499999999</v>
      </c>
      <c r="Z60" s="43">
        <f t="shared" si="15"/>
        <v>47644.256666666668</v>
      </c>
      <c r="AA60" s="48">
        <v>1.25</v>
      </c>
      <c r="AB60" s="43"/>
      <c r="AC60" s="43"/>
      <c r="AD60" s="43"/>
      <c r="AE60" s="54"/>
      <c r="AF60" s="53"/>
      <c r="AG60" s="43"/>
      <c r="AH60" s="54"/>
      <c r="AI60" s="43"/>
      <c r="AJ60" s="43"/>
      <c r="AK60" s="48">
        <f t="shared" si="16"/>
        <v>0.3611111111111111</v>
      </c>
      <c r="AL60" s="43">
        <v>40</v>
      </c>
      <c r="AM60" s="41">
        <f t="shared" si="19"/>
        <v>2556.2333333333336</v>
      </c>
      <c r="AN60" s="54"/>
      <c r="AO60" s="54"/>
      <c r="AP60" s="54"/>
      <c r="AQ60" s="43">
        <f t="shared" si="20"/>
        <v>2556.2333333333336</v>
      </c>
      <c r="AR60" s="41">
        <f t="shared" si="21"/>
        <v>59555.320833333331</v>
      </c>
      <c r="AS60" s="41">
        <f t="shared" si="24"/>
        <v>62111.554166666669</v>
      </c>
      <c r="AT60" s="41">
        <f t="shared" si="22"/>
        <v>5955.5320833333335</v>
      </c>
      <c r="AU60" s="43">
        <f t="shared" si="23"/>
        <v>68067.086250000008</v>
      </c>
    </row>
    <row r="61" spans="1:47" ht="49.5" x14ac:dyDescent="0.25">
      <c r="A61" s="43">
        <f t="shared" si="17"/>
        <v>44</v>
      </c>
      <c r="B61" s="52" t="s">
        <v>214</v>
      </c>
      <c r="C61" s="52" t="s">
        <v>215</v>
      </c>
      <c r="D61" s="52" t="s">
        <v>216</v>
      </c>
      <c r="E61" s="46" t="s">
        <v>62</v>
      </c>
      <c r="F61" s="45" t="s">
        <v>481</v>
      </c>
      <c r="G61" s="46"/>
      <c r="H61" s="46" t="s">
        <v>92</v>
      </c>
      <c r="I61" s="46" t="s">
        <v>110</v>
      </c>
      <c r="J61" s="46">
        <v>4.0999999999999996</v>
      </c>
      <c r="K61" s="46"/>
      <c r="L61" s="43">
        <v>17697</v>
      </c>
      <c r="M61" s="43">
        <f t="shared" si="18"/>
        <v>72557.7</v>
      </c>
      <c r="N61" s="43">
        <f t="shared" si="7"/>
        <v>0</v>
      </c>
      <c r="O61" s="53">
        <v>15</v>
      </c>
      <c r="P61" s="53"/>
      <c r="Q61" s="43"/>
      <c r="R61" s="53">
        <f t="shared" si="8"/>
        <v>15</v>
      </c>
      <c r="S61" s="54">
        <f t="shared" si="9"/>
        <v>0.83333333333333337</v>
      </c>
      <c r="T61" s="54">
        <f t="shared" si="25"/>
        <v>0</v>
      </c>
      <c r="U61" s="54">
        <f t="shared" si="25"/>
        <v>0</v>
      </c>
      <c r="V61" s="54">
        <f t="shared" si="11"/>
        <v>0.83333333333333337</v>
      </c>
      <c r="W61" s="43">
        <f t="shared" si="12"/>
        <v>60464.75</v>
      </c>
      <c r="X61" s="43">
        <f t="shared" si="13"/>
        <v>0</v>
      </c>
      <c r="Y61" s="43">
        <f t="shared" si="14"/>
        <v>0</v>
      </c>
      <c r="Z61" s="43">
        <f t="shared" si="15"/>
        <v>60464.75</v>
      </c>
      <c r="AA61" s="48">
        <v>1.25</v>
      </c>
      <c r="AB61" s="43">
        <v>4</v>
      </c>
      <c r="AC61" s="43">
        <v>20</v>
      </c>
      <c r="AD61" s="43">
        <f>17697*AC61%/18*AB61</f>
        <v>786.5333333333333</v>
      </c>
      <c r="AE61" s="54">
        <v>2</v>
      </c>
      <c r="AF61" s="53">
        <v>10</v>
      </c>
      <c r="AG61" s="43">
        <f>17697*AF61%/18*AE61</f>
        <v>196.63333333333333</v>
      </c>
      <c r="AH61" s="54">
        <v>1</v>
      </c>
      <c r="AI61" s="43">
        <v>30</v>
      </c>
      <c r="AJ61" s="43">
        <f>17697*AI61%*AH61</f>
        <v>5309.0999999999995</v>
      </c>
      <c r="AK61" s="48">
        <f t="shared" si="16"/>
        <v>0.83333333333333337</v>
      </c>
      <c r="AL61" s="43">
        <v>40</v>
      </c>
      <c r="AM61" s="41">
        <f t="shared" si="19"/>
        <v>5899</v>
      </c>
      <c r="AN61" s="54"/>
      <c r="AO61" s="54"/>
      <c r="AP61" s="54"/>
      <c r="AQ61" s="43">
        <f t="shared" si="20"/>
        <v>12191.266666666665</v>
      </c>
      <c r="AR61" s="41">
        <f t="shared" si="21"/>
        <v>75580.9375</v>
      </c>
      <c r="AS61" s="41">
        <f t="shared" si="24"/>
        <v>87772.204166666663</v>
      </c>
      <c r="AT61" s="41">
        <f t="shared" si="22"/>
        <v>7558.09375</v>
      </c>
      <c r="AU61" s="43">
        <f t="shared" si="23"/>
        <v>95330.297916666663</v>
      </c>
    </row>
    <row r="62" spans="1:47" ht="33" x14ac:dyDescent="0.25">
      <c r="A62" s="41">
        <v>45</v>
      </c>
      <c r="B62" s="52" t="s">
        <v>218</v>
      </c>
      <c r="C62" s="52" t="s">
        <v>219</v>
      </c>
      <c r="D62" s="52" t="s">
        <v>220</v>
      </c>
      <c r="E62" s="46" t="s">
        <v>62</v>
      </c>
      <c r="F62" s="46" t="s">
        <v>465</v>
      </c>
      <c r="G62" s="46"/>
      <c r="H62" s="46" t="s">
        <v>77</v>
      </c>
      <c r="I62" s="46" t="s">
        <v>100</v>
      </c>
      <c r="J62" s="46">
        <v>4.9000000000000004</v>
      </c>
      <c r="K62" s="46"/>
      <c r="L62" s="43">
        <v>17697</v>
      </c>
      <c r="M62" s="43">
        <f t="shared" si="18"/>
        <v>86715.3</v>
      </c>
      <c r="N62" s="43">
        <f t="shared" si="7"/>
        <v>0</v>
      </c>
      <c r="O62" s="53">
        <v>5</v>
      </c>
      <c r="P62" s="53"/>
      <c r="Q62" s="43"/>
      <c r="R62" s="53">
        <f t="shared" si="8"/>
        <v>5</v>
      </c>
      <c r="S62" s="54">
        <f t="shared" si="9"/>
        <v>0.27777777777777779</v>
      </c>
      <c r="T62" s="54">
        <f t="shared" si="25"/>
        <v>0</v>
      </c>
      <c r="U62" s="54">
        <f t="shared" si="25"/>
        <v>0</v>
      </c>
      <c r="V62" s="54">
        <f t="shared" si="11"/>
        <v>0.27777777777777779</v>
      </c>
      <c r="W62" s="43">
        <f t="shared" si="12"/>
        <v>24087.583333333332</v>
      </c>
      <c r="X62" s="43">
        <f t="shared" si="13"/>
        <v>0</v>
      </c>
      <c r="Y62" s="43">
        <f t="shared" si="14"/>
        <v>0</v>
      </c>
      <c r="Z62" s="43">
        <f t="shared" si="15"/>
        <v>24087.583333333332</v>
      </c>
      <c r="AA62" s="48">
        <v>1.25</v>
      </c>
      <c r="AB62" s="43"/>
      <c r="AC62" s="43"/>
      <c r="AD62" s="43"/>
      <c r="AE62" s="54"/>
      <c r="AF62" s="53"/>
      <c r="AG62" s="43"/>
      <c r="AH62" s="54">
        <v>1</v>
      </c>
      <c r="AI62" s="43">
        <v>15</v>
      </c>
      <c r="AJ62" s="43">
        <f>17697*AI62%*AH62</f>
        <v>2654.5499999999997</v>
      </c>
      <c r="AK62" s="48">
        <f t="shared" si="16"/>
        <v>0.27777777777777779</v>
      </c>
      <c r="AL62" s="43">
        <v>40</v>
      </c>
      <c r="AM62" s="41">
        <f t="shared" si="19"/>
        <v>1966.3333333333335</v>
      </c>
      <c r="AN62" s="54"/>
      <c r="AO62" s="54"/>
      <c r="AP62" s="54"/>
      <c r="AQ62" s="43">
        <f t="shared" si="20"/>
        <v>4620.8833333333332</v>
      </c>
      <c r="AR62" s="41">
        <f t="shared" si="21"/>
        <v>30109.479166666664</v>
      </c>
      <c r="AS62" s="41">
        <f t="shared" si="24"/>
        <v>34730.362499999996</v>
      </c>
      <c r="AT62" s="41">
        <f t="shared" si="22"/>
        <v>3010.9479166666665</v>
      </c>
      <c r="AU62" s="43">
        <f t="shared" si="23"/>
        <v>37741.31041666666</v>
      </c>
    </row>
    <row r="63" spans="1:47" ht="33" x14ac:dyDescent="0.25">
      <c r="A63" s="41">
        <v>46</v>
      </c>
      <c r="B63" s="52" t="s">
        <v>221</v>
      </c>
      <c r="C63" s="52" t="s">
        <v>116</v>
      </c>
      <c r="D63" s="52" t="s">
        <v>222</v>
      </c>
      <c r="E63" s="46" t="s">
        <v>62</v>
      </c>
      <c r="F63" s="46" t="s">
        <v>466</v>
      </c>
      <c r="G63" s="46" t="s">
        <v>181</v>
      </c>
      <c r="H63" s="46" t="s">
        <v>551</v>
      </c>
      <c r="I63" s="46" t="s">
        <v>181</v>
      </c>
      <c r="J63" s="46"/>
      <c r="K63" s="46">
        <v>4.62</v>
      </c>
      <c r="L63" s="43">
        <v>17697</v>
      </c>
      <c r="M63" s="43">
        <f t="shared" si="18"/>
        <v>0</v>
      </c>
      <c r="N63" s="43">
        <f t="shared" si="7"/>
        <v>81760.14</v>
      </c>
      <c r="O63" s="53"/>
      <c r="P63" s="53"/>
      <c r="Q63" s="43">
        <v>6</v>
      </c>
      <c r="R63" s="53">
        <f t="shared" si="8"/>
        <v>6</v>
      </c>
      <c r="S63" s="54">
        <f t="shared" si="9"/>
        <v>0</v>
      </c>
      <c r="T63" s="54">
        <f t="shared" si="25"/>
        <v>0</v>
      </c>
      <c r="U63" s="54">
        <f t="shared" si="25"/>
        <v>0.25</v>
      </c>
      <c r="V63" s="54">
        <f t="shared" si="11"/>
        <v>0.25</v>
      </c>
      <c r="W63" s="43">
        <f t="shared" si="12"/>
        <v>0</v>
      </c>
      <c r="X63" s="43">
        <f t="shared" si="13"/>
        <v>0</v>
      </c>
      <c r="Y63" s="43">
        <f t="shared" si="14"/>
        <v>20440.035</v>
      </c>
      <c r="Z63" s="43">
        <f t="shared" si="15"/>
        <v>20440.035</v>
      </c>
      <c r="AA63" s="48">
        <v>1.25</v>
      </c>
      <c r="AB63" s="43"/>
      <c r="AC63" s="43"/>
      <c r="AD63" s="43"/>
      <c r="AE63" s="54"/>
      <c r="AF63" s="53"/>
      <c r="AG63" s="43"/>
      <c r="AH63" s="54"/>
      <c r="AI63" s="43"/>
      <c r="AJ63" s="43"/>
      <c r="AK63" s="48">
        <f t="shared" si="16"/>
        <v>0</v>
      </c>
      <c r="AL63" s="43">
        <v>40</v>
      </c>
      <c r="AM63" s="41">
        <f t="shared" si="19"/>
        <v>0</v>
      </c>
      <c r="AN63" s="54"/>
      <c r="AO63" s="54"/>
      <c r="AP63" s="54"/>
      <c r="AQ63" s="43">
        <f t="shared" si="20"/>
        <v>0</v>
      </c>
      <c r="AR63" s="41">
        <f t="shared" si="21"/>
        <v>25550.043750000001</v>
      </c>
      <c r="AS63" s="41">
        <f t="shared" si="24"/>
        <v>25550.043750000001</v>
      </c>
      <c r="AT63" s="41">
        <f t="shared" si="22"/>
        <v>2555.0043750000004</v>
      </c>
      <c r="AU63" s="43">
        <f t="shared" si="23"/>
        <v>28105.048125000001</v>
      </c>
    </row>
    <row r="64" spans="1:47" ht="49.5" x14ac:dyDescent="0.25">
      <c r="A64" s="41">
        <v>47</v>
      </c>
      <c r="B64" s="52" t="s">
        <v>223</v>
      </c>
      <c r="C64" s="52" t="s">
        <v>140</v>
      </c>
      <c r="D64" s="52" t="s">
        <v>224</v>
      </c>
      <c r="E64" s="46" t="s">
        <v>62</v>
      </c>
      <c r="F64" s="46" t="s">
        <v>467</v>
      </c>
      <c r="G64" s="46" t="s">
        <v>225</v>
      </c>
      <c r="H64" s="46" t="s">
        <v>526</v>
      </c>
      <c r="I64" s="46" t="s">
        <v>225</v>
      </c>
      <c r="J64" s="46">
        <v>5.41</v>
      </c>
      <c r="K64" s="46">
        <v>4.75</v>
      </c>
      <c r="L64" s="43">
        <v>17697</v>
      </c>
      <c r="M64" s="43">
        <f t="shared" si="18"/>
        <v>95740.77</v>
      </c>
      <c r="N64" s="43">
        <f t="shared" si="7"/>
        <v>84060.75</v>
      </c>
      <c r="O64" s="53">
        <v>18</v>
      </c>
      <c r="P64" s="53">
        <v>0</v>
      </c>
      <c r="Q64" s="43"/>
      <c r="R64" s="53">
        <f t="shared" si="8"/>
        <v>18</v>
      </c>
      <c r="S64" s="54">
        <f t="shared" si="9"/>
        <v>1</v>
      </c>
      <c r="T64" s="54">
        <f t="shared" si="25"/>
        <v>0</v>
      </c>
      <c r="U64" s="54">
        <f t="shared" si="25"/>
        <v>0</v>
      </c>
      <c r="V64" s="54">
        <f t="shared" si="11"/>
        <v>1</v>
      </c>
      <c r="W64" s="43">
        <f t="shared" si="12"/>
        <v>95740.770000000019</v>
      </c>
      <c r="X64" s="43">
        <f t="shared" si="13"/>
        <v>0</v>
      </c>
      <c r="Y64" s="43">
        <f t="shared" si="14"/>
        <v>0</v>
      </c>
      <c r="Z64" s="43">
        <f t="shared" si="15"/>
        <v>95740.770000000019</v>
      </c>
      <c r="AA64" s="48">
        <v>1.25</v>
      </c>
      <c r="AB64" s="43"/>
      <c r="AC64" s="43"/>
      <c r="AD64" s="43"/>
      <c r="AE64" s="54"/>
      <c r="AF64" s="53"/>
      <c r="AG64" s="43"/>
      <c r="AH64" s="54"/>
      <c r="AI64" s="43"/>
      <c r="AJ64" s="43"/>
      <c r="AK64" s="48">
        <f t="shared" si="16"/>
        <v>1</v>
      </c>
      <c r="AL64" s="43">
        <v>40</v>
      </c>
      <c r="AM64" s="41">
        <f t="shared" si="19"/>
        <v>7078.8</v>
      </c>
      <c r="AN64" s="54"/>
      <c r="AO64" s="54"/>
      <c r="AP64" s="54"/>
      <c r="AQ64" s="43">
        <f t="shared" si="20"/>
        <v>7078.8</v>
      </c>
      <c r="AR64" s="41">
        <f t="shared" si="21"/>
        <v>119675.96250000002</v>
      </c>
      <c r="AS64" s="41">
        <f t="shared" si="24"/>
        <v>126754.76250000003</v>
      </c>
      <c r="AT64" s="41">
        <f t="shared" si="22"/>
        <v>11967.596250000002</v>
      </c>
      <c r="AU64" s="43">
        <f t="shared" si="23"/>
        <v>138722.35875000001</v>
      </c>
    </row>
    <row r="65" spans="1:47" ht="33" x14ac:dyDescent="0.25">
      <c r="A65" s="41">
        <f t="shared" si="17"/>
        <v>48</v>
      </c>
      <c r="B65" s="52" t="s">
        <v>226</v>
      </c>
      <c r="C65" s="52" t="s">
        <v>227</v>
      </c>
      <c r="D65" s="52" t="s">
        <v>228</v>
      </c>
      <c r="E65" s="46" t="s">
        <v>62</v>
      </c>
      <c r="F65" s="46" t="s">
        <v>468</v>
      </c>
      <c r="G65" s="46"/>
      <c r="H65" s="46" t="s">
        <v>69</v>
      </c>
      <c r="I65" s="46" t="s">
        <v>68</v>
      </c>
      <c r="J65" s="46">
        <v>5.41</v>
      </c>
      <c r="K65" s="46"/>
      <c r="L65" s="43">
        <v>17697</v>
      </c>
      <c r="M65" s="43">
        <f t="shared" si="18"/>
        <v>95740.77</v>
      </c>
      <c r="N65" s="43">
        <f t="shared" si="7"/>
        <v>0</v>
      </c>
      <c r="O65" s="53">
        <v>12.5</v>
      </c>
      <c r="P65" s="53"/>
      <c r="Q65" s="43"/>
      <c r="R65" s="53">
        <f t="shared" si="8"/>
        <v>12.5</v>
      </c>
      <c r="S65" s="54">
        <f t="shared" si="9"/>
        <v>0.69444444444444442</v>
      </c>
      <c r="T65" s="54"/>
      <c r="U65" s="54"/>
      <c r="V65" s="54">
        <f t="shared" si="11"/>
        <v>0.69444444444444442</v>
      </c>
      <c r="W65" s="43">
        <f t="shared" si="12"/>
        <v>66486.645833333343</v>
      </c>
      <c r="X65" s="43"/>
      <c r="Y65" s="43"/>
      <c r="Z65" s="43">
        <f t="shared" si="15"/>
        <v>66486.645833333343</v>
      </c>
      <c r="AA65" s="48">
        <v>1.25</v>
      </c>
      <c r="AB65" s="43"/>
      <c r="AC65" s="43"/>
      <c r="AD65" s="43"/>
      <c r="AE65" s="54"/>
      <c r="AF65" s="53"/>
      <c r="AG65" s="43"/>
      <c r="AH65" s="54"/>
      <c r="AI65" s="43"/>
      <c r="AJ65" s="43"/>
      <c r="AK65" s="48">
        <f t="shared" si="16"/>
        <v>0.69444444444444442</v>
      </c>
      <c r="AL65" s="43">
        <v>40</v>
      </c>
      <c r="AM65" s="41">
        <f t="shared" si="19"/>
        <v>4915.833333333333</v>
      </c>
      <c r="AN65" s="54"/>
      <c r="AO65" s="54"/>
      <c r="AP65" s="54"/>
      <c r="AQ65" s="43">
        <f t="shared" si="20"/>
        <v>4915.833333333333</v>
      </c>
      <c r="AR65" s="41">
        <f t="shared" si="21"/>
        <v>83108.307291666686</v>
      </c>
      <c r="AS65" s="41">
        <f t="shared" si="24"/>
        <v>88024.140625000015</v>
      </c>
      <c r="AT65" s="41"/>
      <c r="AU65" s="43">
        <f t="shared" si="23"/>
        <v>88024.140625000015</v>
      </c>
    </row>
    <row r="66" spans="1:47" ht="33" x14ac:dyDescent="0.25">
      <c r="A66" s="41">
        <v>49</v>
      </c>
      <c r="B66" s="52" t="s">
        <v>229</v>
      </c>
      <c r="C66" s="52" t="s">
        <v>90</v>
      </c>
      <c r="D66" s="52" t="s">
        <v>230</v>
      </c>
      <c r="E66" s="46" t="s">
        <v>62</v>
      </c>
      <c r="F66" s="46" t="s">
        <v>469</v>
      </c>
      <c r="G66" s="46" t="s">
        <v>181</v>
      </c>
      <c r="H66" s="46" t="s">
        <v>551</v>
      </c>
      <c r="I66" s="46" t="s">
        <v>181</v>
      </c>
      <c r="J66" s="46"/>
      <c r="K66" s="46">
        <v>4.62</v>
      </c>
      <c r="L66" s="43">
        <v>17697</v>
      </c>
      <c r="M66" s="43">
        <f t="shared" si="18"/>
        <v>0</v>
      </c>
      <c r="N66" s="43">
        <f t="shared" si="7"/>
        <v>81760.14</v>
      </c>
      <c r="O66" s="53"/>
      <c r="P66" s="53"/>
      <c r="Q66" s="43">
        <v>6</v>
      </c>
      <c r="R66" s="53">
        <f t="shared" si="8"/>
        <v>6</v>
      </c>
      <c r="S66" s="54">
        <f t="shared" si="9"/>
        <v>0</v>
      </c>
      <c r="T66" s="54">
        <f t="shared" si="25"/>
        <v>0</v>
      </c>
      <c r="U66" s="54">
        <f t="shared" si="25"/>
        <v>0.25</v>
      </c>
      <c r="V66" s="54">
        <f t="shared" si="11"/>
        <v>0.25</v>
      </c>
      <c r="W66" s="43">
        <f t="shared" si="12"/>
        <v>0</v>
      </c>
      <c r="X66" s="43">
        <f t="shared" ref="X66:X88" si="26">N66/24*P66</f>
        <v>0</v>
      </c>
      <c r="Y66" s="43">
        <f t="shared" ref="Y66:Y88" si="27">N66/24*Q66</f>
        <v>20440.035</v>
      </c>
      <c r="Z66" s="43">
        <f t="shared" si="15"/>
        <v>20440.035</v>
      </c>
      <c r="AA66" s="48">
        <v>1.25</v>
      </c>
      <c r="AB66" s="43"/>
      <c r="AC66" s="43"/>
      <c r="AD66" s="43"/>
      <c r="AE66" s="54"/>
      <c r="AF66" s="53"/>
      <c r="AG66" s="43"/>
      <c r="AH66" s="54"/>
      <c r="AI66" s="43"/>
      <c r="AJ66" s="43"/>
      <c r="AK66" s="48">
        <f t="shared" si="16"/>
        <v>0</v>
      </c>
      <c r="AL66" s="43">
        <v>40</v>
      </c>
      <c r="AM66" s="41">
        <f t="shared" si="19"/>
        <v>0</v>
      </c>
      <c r="AN66" s="54"/>
      <c r="AO66" s="54"/>
      <c r="AP66" s="54"/>
      <c r="AQ66" s="43">
        <f t="shared" si="20"/>
        <v>0</v>
      </c>
      <c r="AR66" s="41">
        <f t="shared" si="21"/>
        <v>25550.043750000001</v>
      </c>
      <c r="AS66" s="41">
        <f t="shared" si="24"/>
        <v>25550.043750000001</v>
      </c>
      <c r="AT66" s="41">
        <f t="shared" si="22"/>
        <v>2555.0043750000004</v>
      </c>
      <c r="AU66" s="43">
        <f t="shared" si="23"/>
        <v>28105.048125000001</v>
      </c>
    </row>
    <row r="67" spans="1:47" ht="49.5" x14ac:dyDescent="0.25">
      <c r="A67" s="41">
        <f t="shared" si="17"/>
        <v>50</v>
      </c>
      <c r="B67" s="52" t="s">
        <v>231</v>
      </c>
      <c r="C67" s="52" t="s">
        <v>232</v>
      </c>
      <c r="D67" s="52" t="s">
        <v>233</v>
      </c>
      <c r="E67" s="46" t="s">
        <v>62</v>
      </c>
      <c r="F67" s="46" t="s">
        <v>545</v>
      </c>
      <c r="G67" s="46" t="s">
        <v>527</v>
      </c>
      <c r="H67" s="46" t="s">
        <v>568</v>
      </c>
      <c r="I67" s="46" t="s">
        <v>234</v>
      </c>
      <c r="J67" s="46">
        <v>4.79</v>
      </c>
      <c r="K67" s="46">
        <v>4.49</v>
      </c>
      <c r="L67" s="43">
        <v>17697</v>
      </c>
      <c r="M67" s="43">
        <f t="shared" si="18"/>
        <v>84768.63</v>
      </c>
      <c r="N67" s="43">
        <f t="shared" si="7"/>
        <v>79459.53</v>
      </c>
      <c r="O67" s="53">
        <v>21</v>
      </c>
      <c r="P67" s="53"/>
      <c r="Q67" s="43">
        <v>6</v>
      </c>
      <c r="R67" s="53">
        <f t="shared" si="8"/>
        <v>27</v>
      </c>
      <c r="S67" s="54">
        <f t="shared" si="9"/>
        <v>1.1666666666666667</v>
      </c>
      <c r="T67" s="54">
        <f t="shared" si="25"/>
        <v>0</v>
      </c>
      <c r="U67" s="54">
        <f t="shared" si="25"/>
        <v>0.25</v>
      </c>
      <c r="V67" s="54">
        <f t="shared" si="11"/>
        <v>1.4166666666666667</v>
      </c>
      <c r="W67" s="43">
        <f t="shared" si="12"/>
        <v>98896.735000000015</v>
      </c>
      <c r="X67" s="43">
        <f t="shared" si="26"/>
        <v>0</v>
      </c>
      <c r="Y67" s="43">
        <f t="shared" si="27"/>
        <v>19864.8825</v>
      </c>
      <c r="Z67" s="43">
        <f t="shared" si="15"/>
        <v>118761.61750000002</v>
      </c>
      <c r="AA67" s="48">
        <v>1.25</v>
      </c>
      <c r="AB67" s="43"/>
      <c r="AC67" s="43"/>
      <c r="AD67" s="43"/>
      <c r="AE67" s="54"/>
      <c r="AF67" s="53"/>
      <c r="AG67" s="43"/>
      <c r="AH67" s="54"/>
      <c r="AI67" s="43"/>
      <c r="AJ67" s="43"/>
      <c r="AK67" s="48">
        <f t="shared" si="16"/>
        <v>1.1666666666666667</v>
      </c>
      <c r="AL67" s="43">
        <v>40</v>
      </c>
      <c r="AM67" s="41">
        <f t="shared" si="19"/>
        <v>8258.6</v>
      </c>
      <c r="AN67" s="54"/>
      <c r="AO67" s="54"/>
      <c r="AP67" s="54"/>
      <c r="AQ67" s="43">
        <f t="shared" si="20"/>
        <v>8258.6</v>
      </c>
      <c r="AR67" s="41">
        <f t="shared" si="21"/>
        <v>148452.02187500003</v>
      </c>
      <c r="AS67" s="41">
        <f t="shared" si="24"/>
        <v>156710.62187500004</v>
      </c>
      <c r="AT67" s="41">
        <f t="shared" si="22"/>
        <v>14845.202187500005</v>
      </c>
      <c r="AU67" s="43">
        <f t="shared" si="23"/>
        <v>171555.82406250003</v>
      </c>
    </row>
    <row r="68" spans="1:47" ht="33" x14ac:dyDescent="0.25">
      <c r="A68" s="41">
        <v>51</v>
      </c>
      <c r="B68" s="44" t="s">
        <v>235</v>
      </c>
      <c r="C68" s="44" t="s">
        <v>116</v>
      </c>
      <c r="D68" s="44" t="s">
        <v>236</v>
      </c>
      <c r="E68" s="46" t="s">
        <v>127</v>
      </c>
      <c r="F68" s="46" t="s">
        <v>490</v>
      </c>
      <c r="G68" s="46" t="s">
        <v>181</v>
      </c>
      <c r="H68" s="46" t="s">
        <v>551</v>
      </c>
      <c r="I68" s="46" t="s">
        <v>181</v>
      </c>
      <c r="J68" s="46"/>
      <c r="K68" s="46">
        <v>4.4000000000000004</v>
      </c>
      <c r="L68" s="43">
        <v>17697</v>
      </c>
      <c r="M68" s="43">
        <f t="shared" si="18"/>
        <v>0</v>
      </c>
      <c r="N68" s="43">
        <f t="shared" si="7"/>
        <v>77866.8</v>
      </c>
      <c r="O68" s="53"/>
      <c r="P68" s="53"/>
      <c r="Q68" s="43">
        <v>6</v>
      </c>
      <c r="R68" s="53">
        <f t="shared" si="8"/>
        <v>6</v>
      </c>
      <c r="S68" s="54">
        <f t="shared" si="9"/>
        <v>0</v>
      </c>
      <c r="T68" s="54">
        <f t="shared" si="25"/>
        <v>0</v>
      </c>
      <c r="U68" s="54">
        <f t="shared" si="25"/>
        <v>0.25</v>
      </c>
      <c r="V68" s="54">
        <f t="shared" si="11"/>
        <v>0.25</v>
      </c>
      <c r="W68" s="43">
        <f t="shared" si="12"/>
        <v>0</v>
      </c>
      <c r="X68" s="43">
        <f t="shared" si="26"/>
        <v>0</v>
      </c>
      <c r="Y68" s="43">
        <f t="shared" si="27"/>
        <v>19466.7</v>
      </c>
      <c r="Z68" s="43">
        <f t="shared" si="15"/>
        <v>19466.7</v>
      </c>
      <c r="AA68" s="48">
        <v>1.25</v>
      </c>
      <c r="AB68" s="43"/>
      <c r="AC68" s="43"/>
      <c r="AD68" s="43"/>
      <c r="AE68" s="54"/>
      <c r="AF68" s="53"/>
      <c r="AG68" s="43"/>
      <c r="AH68" s="54"/>
      <c r="AI68" s="43"/>
      <c r="AJ68" s="43"/>
      <c r="AK68" s="48">
        <f t="shared" si="16"/>
        <v>0</v>
      </c>
      <c r="AL68" s="43">
        <v>40</v>
      </c>
      <c r="AM68" s="41">
        <f t="shared" si="19"/>
        <v>0</v>
      </c>
      <c r="AN68" s="54"/>
      <c r="AO68" s="54"/>
      <c r="AP68" s="54"/>
      <c r="AQ68" s="43">
        <f t="shared" si="20"/>
        <v>0</v>
      </c>
      <c r="AR68" s="41">
        <f t="shared" si="21"/>
        <v>24333.375</v>
      </c>
      <c r="AS68" s="41">
        <f t="shared" si="24"/>
        <v>24333.375</v>
      </c>
      <c r="AT68" s="41">
        <f t="shared" si="22"/>
        <v>2433.3375000000001</v>
      </c>
      <c r="AU68" s="43">
        <f t="shared" si="23"/>
        <v>26766.712500000001</v>
      </c>
    </row>
    <row r="69" spans="1:47" ht="33" x14ac:dyDescent="0.25">
      <c r="A69" s="41">
        <v>52</v>
      </c>
      <c r="B69" s="44" t="s">
        <v>556</v>
      </c>
      <c r="C69" s="44" t="s">
        <v>116</v>
      </c>
      <c r="D69" s="44" t="s">
        <v>557</v>
      </c>
      <c r="E69" s="46" t="s">
        <v>62</v>
      </c>
      <c r="F69" s="46" t="s">
        <v>489</v>
      </c>
      <c r="G69" s="46" t="s">
        <v>181</v>
      </c>
      <c r="H69" s="46" t="s">
        <v>551</v>
      </c>
      <c r="I69" s="46" t="s">
        <v>558</v>
      </c>
      <c r="J69" s="46"/>
      <c r="K69" s="46">
        <v>4.55</v>
      </c>
      <c r="L69" s="43">
        <v>17697</v>
      </c>
      <c r="M69" s="43">
        <f t="shared" si="18"/>
        <v>0</v>
      </c>
      <c r="N69" s="43">
        <f t="shared" si="7"/>
        <v>80521.349999999991</v>
      </c>
      <c r="O69" s="53"/>
      <c r="P69" s="53">
        <v>6</v>
      </c>
      <c r="Q69" s="43"/>
      <c r="R69" s="53">
        <f t="shared" si="8"/>
        <v>6</v>
      </c>
      <c r="S69" s="54">
        <f t="shared" si="9"/>
        <v>0</v>
      </c>
      <c r="T69" s="54">
        <f t="shared" si="25"/>
        <v>0.25</v>
      </c>
      <c r="U69" s="54">
        <f t="shared" si="25"/>
        <v>0</v>
      </c>
      <c r="V69" s="54">
        <f t="shared" si="11"/>
        <v>0.25</v>
      </c>
      <c r="W69" s="43">
        <f t="shared" si="12"/>
        <v>0</v>
      </c>
      <c r="X69" s="43">
        <f t="shared" si="26"/>
        <v>20130.337499999998</v>
      </c>
      <c r="Y69" s="43">
        <f t="shared" si="27"/>
        <v>0</v>
      </c>
      <c r="Z69" s="43">
        <f t="shared" si="15"/>
        <v>20130.337499999998</v>
      </c>
      <c r="AA69" s="48">
        <v>1.25</v>
      </c>
      <c r="AB69" s="43"/>
      <c r="AC69" s="43"/>
      <c r="AD69" s="43"/>
      <c r="AE69" s="54"/>
      <c r="AF69" s="53"/>
      <c r="AG69" s="43"/>
      <c r="AH69" s="54"/>
      <c r="AI69" s="43"/>
      <c r="AJ69" s="43"/>
      <c r="AK69" s="48">
        <f t="shared" si="16"/>
        <v>0.25</v>
      </c>
      <c r="AL69" s="43">
        <v>40</v>
      </c>
      <c r="AM69" s="41">
        <f t="shared" si="19"/>
        <v>1769.7</v>
      </c>
      <c r="AN69" s="54"/>
      <c r="AO69" s="54"/>
      <c r="AP69" s="54"/>
      <c r="AQ69" s="43">
        <f t="shared" si="20"/>
        <v>1769.7</v>
      </c>
      <c r="AR69" s="41">
        <f t="shared" si="21"/>
        <v>25162.921874999996</v>
      </c>
      <c r="AS69" s="41">
        <f t="shared" si="24"/>
        <v>26932.621874999997</v>
      </c>
      <c r="AT69" s="41">
        <f t="shared" si="22"/>
        <v>2516.2921874999997</v>
      </c>
      <c r="AU69" s="43">
        <f t="shared" si="23"/>
        <v>29448.914062499996</v>
      </c>
    </row>
    <row r="70" spans="1:47" ht="49.5" x14ac:dyDescent="0.25">
      <c r="A70" s="41">
        <v>53</v>
      </c>
      <c r="B70" s="52" t="s">
        <v>238</v>
      </c>
      <c r="C70" s="52" t="s">
        <v>239</v>
      </c>
      <c r="D70" s="52" t="s">
        <v>240</v>
      </c>
      <c r="E70" s="46" t="s">
        <v>62</v>
      </c>
      <c r="F70" s="46" t="s">
        <v>470</v>
      </c>
      <c r="G70" s="46" t="s">
        <v>241</v>
      </c>
      <c r="H70" s="46" t="s">
        <v>569</v>
      </c>
      <c r="I70" s="46" t="s">
        <v>241</v>
      </c>
      <c r="J70" s="46">
        <v>4.8600000000000003</v>
      </c>
      <c r="K70" s="46">
        <v>4.2300000000000004</v>
      </c>
      <c r="L70" s="43">
        <v>17697</v>
      </c>
      <c r="M70" s="43">
        <f t="shared" si="18"/>
        <v>86007.420000000013</v>
      </c>
      <c r="N70" s="43">
        <f t="shared" si="7"/>
        <v>74858.310000000012</v>
      </c>
      <c r="O70" s="53">
        <v>15.5</v>
      </c>
      <c r="P70" s="53">
        <v>9</v>
      </c>
      <c r="Q70" s="43">
        <v>12</v>
      </c>
      <c r="R70" s="53">
        <f t="shared" si="8"/>
        <v>36.5</v>
      </c>
      <c r="S70" s="54">
        <f t="shared" si="9"/>
        <v>0.86111111111111116</v>
      </c>
      <c r="T70" s="54">
        <f t="shared" si="25"/>
        <v>0.375</v>
      </c>
      <c r="U70" s="54">
        <f t="shared" si="25"/>
        <v>0.5</v>
      </c>
      <c r="V70" s="54">
        <f t="shared" si="11"/>
        <v>1.7361111111111112</v>
      </c>
      <c r="W70" s="43">
        <f t="shared" si="12"/>
        <v>74061.945000000007</v>
      </c>
      <c r="X70" s="43">
        <f t="shared" si="26"/>
        <v>28071.866250000006</v>
      </c>
      <c r="Y70" s="43">
        <f t="shared" si="27"/>
        <v>37429.155000000006</v>
      </c>
      <c r="Z70" s="43">
        <f t="shared" si="15"/>
        <v>139562.96625000003</v>
      </c>
      <c r="AA70" s="48">
        <v>1.25</v>
      </c>
      <c r="AB70" s="43"/>
      <c r="AC70" s="43"/>
      <c r="AD70" s="43"/>
      <c r="AE70" s="54"/>
      <c r="AF70" s="53"/>
      <c r="AG70" s="43"/>
      <c r="AH70" s="54"/>
      <c r="AI70" s="43"/>
      <c r="AJ70" s="43"/>
      <c r="AK70" s="48">
        <f t="shared" si="16"/>
        <v>1.2361111111111112</v>
      </c>
      <c r="AL70" s="43">
        <v>40</v>
      </c>
      <c r="AM70" s="41">
        <f t="shared" si="19"/>
        <v>8750.1833333333343</v>
      </c>
      <c r="AN70" s="54"/>
      <c r="AO70" s="54"/>
      <c r="AP70" s="54"/>
      <c r="AQ70" s="43">
        <f t="shared" si="20"/>
        <v>8750.1833333333343</v>
      </c>
      <c r="AR70" s="41">
        <f t="shared" si="21"/>
        <v>174453.70781250004</v>
      </c>
      <c r="AS70" s="41">
        <f t="shared" si="24"/>
        <v>183203.89114583336</v>
      </c>
      <c r="AT70" s="41">
        <f t="shared" si="22"/>
        <v>17445.370781250003</v>
      </c>
      <c r="AU70" s="43">
        <f t="shared" si="23"/>
        <v>200649.26192708337</v>
      </c>
    </row>
    <row r="71" spans="1:47" ht="33" x14ac:dyDescent="0.25">
      <c r="A71" s="41">
        <v>54</v>
      </c>
      <c r="B71" s="52" t="s">
        <v>242</v>
      </c>
      <c r="C71" s="52" t="s">
        <v>243</v>
      </c>
      <c r="D71" s="44" t="s">
        <v>244</v>
      </c>
      <c r="E71" s="46" t="s">
        <v>62</v>
      </c>
      <c r="F71" s="46" t="s">
        <v>471</v>
      </c>
      <c r="G71" s="46"/>
      <c r="H71" s="46" t="s">
        <v>92</v>
      </c>
      <c r="I71" s="46" t="s">
        <v>110</v>
      </c>
      <c r="J71" s="46">
        <v>4.66</v>
      </c>
      <c r="K71" s="46"/>
      <c r="L71" s="43">
        <v>17697</v>
      </c>
      <c r="M71" s="43">
        <f t="shared" si="18"/>
        <v>82468.02</v>
      </c>
      <c r="N71" s="43">
        <f t="shared" si="7"/>
        <v>0</v>
      </c>
      <c r="O71" s="53">
        <v>11</v>
      </c>
      <c r="P71" s="53">
        <v>0</v>
      </c>
      <c r="Q71" s="43">
        <v>0</v>
      </c>
      <c r="R71" s="53">
        <f t="shared" si="8"/>
        <v>11</v>
      </c>
      <c r="S71" s="54">
        <f t="shared" si="9"/>
        <v>0.61111111111111116</v>
      </c>
      <c r="T71" s="54">
        <f t="shared" si="25"/>
        <v>0</v>
      </c>
      <c r="U71" s="54">
        <f t="shared" si="25"/>
        <v>0</v>
      </c>
      <c r="V71" s="54">
        <f t="shared" si="11"/>
        <v>0.61111111111111116</v>
      </c>
      <c r="W71" s="43">
        <f t="shared" si="12"/>
        <v>50397.123333333337</v>
      </c>
      <c r="X71" s="43">
        <f t="shared" si="26"/>
        <v>0</v>
      </c>
      <c r="Y71" s="43">
        <f t="shared" si="27"/>
        <v>0</v>
      </c>
      <c r="Z71" s="43">
        <f t="shared" si="15"/>
        <v>50397.123333333337</v>
      </c>
      <c r="AA71" s="48">
        <v>1.25</v>
      </c>
      <c r="AB71" s="43"/>
      <c r="AC71" s="43"/>
      <c r="AD71" s="43"/>
      <c r="AE71" s="54"/>
      <c r="AF71" s="53"/>
      <c r="AG71" s="43"/>
      <c r="AH71" s="54">
        <v>1</v>
      </c>
      <c r="AI71" s="43">
        <v>15</v>
      </c>
      <c r="AJ71" s="41">
        <f>17697*AI71%</f>
        <v>2654.5499999999997</v>
      </c>
      <c r="AK71" s="48">
        <f t="shared" si="16"/>
        <v>0.61111111111111116</v>
      </c>
      <c r="AL71" s="43">
        <v>40</v>
      </c>
      <c r="AM71" s="41">
        <f t="shared" si="19"/>
        <v>4325.9333333333334</v>
      </c>
      <c r="AN71" s="54"/>
      <c r="AO71" s="54"/>
      <c r="AP71" s="54"/>
      <c r="AQ71" s="43">
        <f t="shared" si="20"/>
        <v>6980.4833333333336</v>
      </c>
      <c r="AR71" s="41">
        <f t="shared" si="21"/>
        <v>62996.404166666674</v>
      </c>
      <c r="AS71" s="41">
        <f t="shared" si="24"/>
        <v>69976.887500000012</v>
      </c>
      <c r="AT71" s="41">
        <f t="shared" si="22"/>
        <v>6299.640416666668</v>
      </c>
      <c r="AU71" s="43">
        <f t="shared" si="23"/>
        <v>76276.527916666673</v>
      </c>
    </row>
    <row r="72" spans="1:47" ht="33" x14ac:dyDescent="0.25">
      <c r="A72" s="41">
        <v>55</v>
      </c>
      <c r="B72" s="52" t="s">
        <v>245</v>
      </c>
      <c r="C72" s="52" t="s">
        <v>246</v>
      </c>
      <c r="D72" s="52" t="s">
        <v>247</v>
      </c>
      <c r="E72" s="46" t="s">
        <v>62</v>
      </c>
      <c r="F72" s="46" t="s">
        <v>472</v>
      </c>
      <c r="G72" s="46" t="s">
        <v>248</v>
      </c>
      <c r="H72" s="46" t="s">
        <v>69</v>
      </c>
      <c r="I72" s="46" t="s">
        <v>248</v>
      </c>
      <c r="J72" s="46">
        <v>5.41</v>
      </c>
      <c r="K72" s="46">
        <v>4.1900000000000004</v>
      </c>
      <c r="L72" s="43">
        <v>17697</v>
      </c>
      <c r="M72" s="43">
        <f t="shared" si="18"/>
        <v>95740.77</v>
      </c>
      <c r="N72" s="43">
        <f t="shared" si="7"/>
        <v>74150.430000000008</v>
      </c>
      <c r="O72" s="53">
        <v>11</v>
      </c>
      <c r="P72" s="53"/>
      <c r="Q72" s="43">
        <v>12</v>
      </c>
      <c r="R72" s="53">
        <f t="shared" si="8"/>
        <v>23</v>
      </c>
      <c r="S72" s="54">
        <f t="shared" si="9"/>
        <v>0.61111111111111116</v>
      </c>
      <c r="T72" s="54">
        <f t="shared" si="25"/>
        <v>0</v>
      </c>
      <c r="U72" s="54">
        <f t="shared" si="25"/>
        <v>0.5</v>
      </c>
      <c r="V72" s="54">
        <f t="shared" si="11"/>
        <v>1.1111111111111112</v>
      </c>
      <c r="W72" s="43">
        <f t="shared" si="12"/>
        <v>58508.248333333337</v>
      </c>
      <c r="X72" s="43">
        <f t="shared" si="26"/>
        <v>0</v>
      </c>
      <c r="Y72" s="43">
        <f t="shared" si="27"/>
        <v>37075.215000000004</v>
      </c>
      <c r="Z72" s="43">
        <f t="shared" si="15"/>
        <v>95583.463333333348</v>
      </c>
      <c r="AA72" s="48">
        <v>1.25</v>
      </c>
      <c r="AB72" s="43"/>
      <c r="AC72" s="43"/>
      <c r="AD72" s="43"/>
      <c r="AE72" s="54"/>
      <c r="AF72" s="53"/>
      <c r="AG72" s="43"/>
      <c r="AH72" s="54"/>
      <c r="AI72" s="43"/>
      <c r="AJ72" s="43"/>
      <c r="AK72" s="48">
        <f t="shared" si="16"/>
        <v>0.61111111111111116</v>
      </c>
      <c r="AL72" s="43">
        <v>40</v>
      </c>
      <c r="AM72" s="41">
        <f t="shared" si="19"/>
        <v>4325.9333333333334</v>
      </c>
      <c r="AN72" s="54"/>
      <c r="AO72" s="54"/>
      <c r="AP72" s="54"/>
      <c r="AQ72" s="43">
        <f t="shared" si="20"/>
        <v>4325.9333333333334</v>
      </c>
      <c r="AR72" s="41">
        <f t="shared" si="21"/>
        <v>119479.32916666669</v>
      </c>
      <c r="AS72" s="41">
        <f t="shared" si="24"/>
        <v>123805.26250000003</v>
      </c>
      <c r="AT72" s="41">
        <f t="shared" si="22"/>
        <v>11947.93291666667</v>
      </c>
      <c r="AU72" s="43">
        <f t="shared" si="23"/>
        <v>135753.19541666668</v>
      </c>
    </row>
    <row r="73" spans="1:47" ht="49.5" x14ac:dyDescent="0.25">
      <c r="A73" s="41">
        <v>56</v>
      </c>
      <c r="B73" s="58" t="s">
        <v>249</v>
      </c>
      <c r="C73" s="58" t="s">
        <v>250</v>
      </c>
      <c r="D73" s="52" t="s">
        <v>251</v>
      </c>
      <c r="E73" s="46" t="s">
        <v>62</v>
      </c>
      <c r="F73" s="46" t="s">
        <v>473</v>
      </c>
      <c r="G73" s="59" t="s">
        <v>157</v>
      </c>
      <c r="H73" s="59" t="s">
        <v>69</v>
      </c>
      <c r="I73" s="59" t="s">
        <v>157</v>
      </c>
      <c r="J73" s="59">
        <v>5.41</v>
      </c>
      <c r="K73" s="59"/>
      <c r="L73" s="43">
        <v>17697</v>
      </c>
      <c r="M73" s="43">
        <f t="shared" si="18"/>
        <v>95740.77</v>
      </c>
      <c r="N73" s="43">
        <f t="shared" si="7"/>
        <v>0</v>
      </c>
      <c r="O73" s="60">
        <v>17</v>
      </c>
      <c r="P73" s="60"/>
      <c r="Q73" s="61"/>
      <c r="R73" s="53">
        <f t="shared" si="8"/>
        <v>17</v>
      </c>
      <c r="S73" s="54">
        <f t="shared" si="9"/>
        <v>0.94444444444444442</v>
      </c>
      <c r="T73" s="54">
        <f t="shared" si="25"/>
        <v>0</v>
      </c>
      <c r="U73" s="54">
        <f t="shared" si="25"/>
        <v>0</v>
      </c>
      <c r="V73" s="54">
        <f t="shared" si="11"/>
        <v>0.94444444444444442</v>
      </c>
      <c r="W73" s="43">
        <f t="shared" si="12"/>
        <v>90421.838333333348</v>
      </c>
      <c r="X73" s="43">
        <f t="shared" si="26"/>
        <v>0</v>
      </c>
      <c r="Y73" s="43">
        <f t="shared" si="27"/>
        <v>0</v>
      </c>
      <c r="Z73" s="43">
        <f t="shared" si="15"/>
        <v>90421.838333333348</v>
      </c>
      <c r="AA73" s="48">
        <v>1.25</v>
      </c>
      <c r="AB73" s="61"/>
      <c r="AC73" s="61"/>
      <c r="AD73" s="61"/>
      <c r="AE73" s="62"/>
      <c r="AF73" s="60"/>
      <c r="AG73" s="61"/>
      <c r="AH73" s="62"/>
      <c r="AI73" s="61"/>
      <c r="AJ73" s="61"/>
      <c r="AK73" s="48">
        <f t="shared" si="16"/>
        <v>0.94444444444444442</v>
      </c>
      <c r="AL73" s="43">
        <v>40</v>
      </c>
      <c r="AM73" s="41">
        <f t="shared" si="19"/>
        <v>6685.5333333333338</v>
      </c>
      <c r="AN73" s="62"/>
      <c r="AO73" s="62"/>
      <c r="AP73" s="62"/>
      <c r="AQ73" s="43">
        <f t="shared" si="20"/>
        <v>6685.5333333333338</v>
      </c>
      <c r="AR73" s="41">
        <f t="shared" si="21"/>
        <v>113027.29791666669</v>
      </c>
      <c r="AS73" s="41">
        <f t="shared" si="24"/>
        <v>119712.83125000003</v>
      </c>
      <c r="AT73" s="41">
        <f t="shared" si="22"/>
        <v>11302.72979166667</v>
      </c>
      <c r="AU73" s="43">
        <f t="shared" si="23"/>
        <v>131015.5610416667</v>
      </c>
    </row>
    <row r="74" spans="1:47" ht="49.5" x14ac:dyDescent="0.25">
      <c r="A74" s="41">
        <f t="shared" si="17"/>
        <v>57</v>
      </c>
      <c r="B74" s="52" t="s">
        <v>252</v>
      </c>
      <c r="C74" s="52" t="s">
        <v>253</v>
      </c>
      <c r="D74" s="52" t="s">
        <v>254</v>
      </c>
      <c r="E74" s="46" t="s">
        <v>62</v>
      </c>
      <c r="F74" s="46" t="s">
        <v>474</v>
      </c>
      <c r="G74" s="46" t="s">
        <v>76</v>
      </c>
      <c r="H74" s="46" t="s">
        <v>77</v>
      </c>
      <c r="I74" s="46" t="s">
        <v>76</v>
      </c>
      <c r="J74" s="46">
        <v>4.74</v>
      </c>
      <c r="K74" s="46"/>
      <c r="L74" s="43">
        <v>17697</v>
      </c>
      <c r="M74" s="43">
        <f t="shared" si="18"/>
        <v>83883.78</v>
      </c>
      <c r="N74" s="43">
        <f t="shared" si="7"/>
        <v>0</v>
      </c>
      <c r="O74" s="53">
        <v>33</v>
      </c>
      <c r="P74" s="53"/>
      <c r="Q74" s="43"/>
      <c r="R74" s="53">
        <f t="shared" si="8"/>
        <v>33</v>
      </c>
      <c r="S74" s="54">
        <f t="shared" si="9"/>
        <v>1.8333333333333333</v>
      </c>
      <c r="T74" s="54">
        <f t="shared" si="25"/>
        <v>0</v>
      </c>
      <c r="U74" s="54">
        <f t="shared" si="25"/>
        <v>0</v>
      </c>
      <c r="V74" s="54">
        <f t="shared" si="11"/>
        <v>1.8333333333333333</v>
      </c>
      <c r="W74" s="43">
        <f t="shared" si="12"/>
        <v>153786.93</v>
      </c>
      <c r="X74" s="43">
        <f t="shared" si="26"/>
        <v>0</v>
      </c>
      <c r="Y74" s="43">
        <f t="shared" si="27"/>
        <v>0</v>
      </c>
      <c r="Z74" s="43">
        <f t="shared" si="15"/>
        <v>153786.93</v>
      </c>
      <c r="AA74" s="48">
        <v>1.25</v>
      </c>
      <c r="AB74" s="43"/>
      <c r="AC74" s="43"/>
      <c r="AD74" s="43"/>
      <c r="AE74" s="54"/>
      <c r="AF74" s="53"/>
      <c r="AG74" s="43"/>
      <c r="AH74" s="54">
        <v>1</v>
      </c>
      <c r="AI74" s="43">
        <v>15</v>
      </c>
      <c r="AJ74" s="43">
        <f>17697*AI74%*AH74</f>
        <v>2654.5499999999997</v>
      </c>
      <c r="AK74" s="48">
        <f t="shared" si="16"/>
        <v>1.8333333333333333</v>
      </c>
      <c r="AL74" s="43">
        <v>40</v>
      </c>
      <c r="AM74" s="41">
        <f t="shared" si="19"/>
        <v>12977.8</v>
      </c>
      <c r="AN74" s="54"/>
      <c r="AO74" s="54"/>
      <c r="AP74" s="54"/>
      <c r="AQ74" s="43">
        <f t="shared" si="20"/>
        <v>15632.349999999999</v>
      </c>
      <c r="AR74" s="41">
        <f t="shared" si="21"/>
        <v>192233.66249999998</v>
      </c>
      <c r="AS74" s="41">
        <f t="shared" si="24"/>
        <v>207866.01249999998</v>
      </c>
      <c r="AT74" s="41">
        <f t="shared" si="22"/>
        <v>19223.366249999999</v>
      </c>
      <c r="AU74" s="43">
        <f t="shared" si="23"/>
        <v>227089.37874999997</v>
      </c>
    </row>
    <row r="75" spans="1:47" ht="49.5" x14ac:dyDescent="0.25">
      <c r="A75" s="41">
        <v>57</v>
      </c>
      <c r="B75" s="52" t="s">
        <v>255</v>
      </c>
      <c r="C75" s="52" t="s">
        <v>256</v>
      </c>
      <c r="D75" s="58" t="s">
        <v>257</v>
      </c>
      <c r="E75" s="46" t="s">
        <v>62</v>
      </c>
      <c r="F75" s="46" t="s">
        <v>472</v>
      </c>
      <c r="G75" s="46" t="s">
        <v>258</v>
      </c>
      <c r="H75" s="46" t="s">
        <v>69</v>
      </c>
      <c r="I75" s="46" t="s">
        <v>258</v>
      </c>
      <c r="J75" s="46">
        <v>5.41</v>
      </c>
      <c r="K75" s="46"/>
      <c r="L75" s="43">
        <v>17697</v>
      </c>
      <c r="M75" s="43">
        <f t="shared" si="18"/>
        <v>95740.77</v>
      </c>
      <c r="N75" s="43">
        <f t="shared" si="7"/>
        <v>0</v>
      </c>
      <c r="O75" s="53">
        <v>20</v>
      </c>
      <c r="P75" s="53"/>
      <c r="Q75" s="43"/>
      <c r="R75" s="53">
        <f t="shared" si="8"/>
        <v>20</v>
      </c>
      <c r="S75" s="54">
        <f t="shared" si="9"/>
        <v>1.1111111111111112</v>
      </c>
      <c r="T75" s="54">
        <f t="shared" si="25"/>
        <v>0</v>
      </c>
      <c r="U75" s="54">
        <f t="shared" si="25"/>
        <v>0</v>
      </c>
      <c r="V75" s="54">
        <f t="shared" si="11"/>
        <v>1.1111111111111112</v>
      </c>
      <c r="W75" s="43">
        <f t="shared" si="12"/>
        <v>106378.63333333335</v>
      </c>
      <c r="X75" s="43">
        <f t="shared" si="26"/>
        <v>0</v>
      </c>
      <c r="Y75" s="43">
        <f t="shared" si="27"/>
        <v>0</v>
      </c>
      <c r="Z75" s="43">
        <f t="shared" si="15"/>
        <v>106378.63333333335</v>
      </c>
      <c r="AA75" s="48">
        <v>1.25</v>
      </c>
      <c r="AB75" s="43"/>
      <c r="AC75" s="43"/>
      <c r="AD75" s="43"/>
      <c r="AE75" s="54"/>
      <c r="AF75" s="53"/>
      <c r="AG75" s="43"/>
      <c r="AH75" s="54"/>
      <c r="AI75" s="43"/>
      <c r="AJ75" s="43"/>
      <c r="AK75" s="48">
        <f t="shared" si="16"/>
        <v>1.1111111111111112</v>
      </c>
      <c r="AL75" s="43">
        <v>40</v>
      </c>
      <c r="AM75" s="41">
        <f t="shared" si="19"/>
        <v>7865.3333333333339</v>
      </c>
      <c r="AN75" s="54"/>
      <c r="AO75" s="54"/>
      <c r="AP75" s="54"/>
      <c r="AQ75" s="43">
        <f t="shared" si="20"/>
        <v>7865.3333333333339</v>
      </c>
      <c r="AR75" s="41">
        <f t="shared" si="21"/>
        <v>132973.29166666669</v>
      </c>
      <c r="AS75" s="41">
        <f t="shared" si="24"/>
        <v>140838.62500000003</v>
      </c>
      <c r="AT75" s="41">
        <f t="shared" si="22"/>
        <v>13297.32916666667</v>
      </c>
      <c r="AU75" s="43">
        <f t="shared" si="23"/>
        <v>154135.95416666669</v>
      </c>
    </row>
    <row r="76" spans="1:47" ht="33" x14ac:dyDescent="0.25">
      <c r="A76" s="41">
        <f t="shared" si="17"/>
        <v>58</v>
      </c>
      <c r="B76" s="52" t="s">
        <v>259</v>
      </c>
      <c r="C76" s="52" t="s">
        <v>155</v>
      </c>
      <c r="D76" s="52" t="s">
        <v>260</v>
      </c>
      <c r="E76" s="46" t="s">
        <v>62</v>
      </c>
      <c r="F76" s="46" t="s">
        <v>475</v>
      </c>
      <c r="G76" s="46" t="s">
        <v>68</v>
      </c>
      <c r="H76" s="46" t="s">
        <v>69</v>
      </c>
      <c r="I76" s="46" t="s">
        <v>68</v>
      </c>
      <c r="J76" s="46">
        <v>5.41</v>
      </c>
      <c r="K76" s="46"/>
      <c r="L76" s="43">
        <v>17697</v>
      </c>
      <c r="M76" s="43">
        <f t="shared" si="18"/>
        <v>95740.77</v>
      </c>
      <c r="N76" s="43">
        <f t="shared" si="7"/>
        <v>0</v>
      </c>
      <c r="O76" s="53">
        <v>19</v>
      </c>
      <c r="P76" s="53"/>
      <c r="Q76" s="43"/>
      <c r="R76" s="53">
        <f t="shared" si="8"/>
        <v>19</v>
      </c>
      <c r="S76" s="54">
        <f t="shared" si="9"/>
        <v>1.0555555555555556</v>
      </c>
      <c r="T76" s="54">
        <f t="shared" si="25"/>
        <v>0</v>
      </c>
      <c r="U76" s="54">
        <f t="shared" si="25"/>
        <v>0</v>
      </c>
      <c r="V76" s="54">
        <f t="shared" si="11"/>
        <v>1.0555555555555556</v>
      </c>
      <c r="W76" s="43">
        <f t="shared" si="12"/>
        <v>101059.70166666668</v>
      </c>
      <c r="X76" s="43">
        <f t="shared" si="26"/>
        <v>0</v>
      </c>
      <c r="Y76" s="43">
        <f t="shared" si="27"/>
        <v>0</v>
      </c>
      <c r="Z76" s="43">
        <f t="shared" si="15"/>
        <v>101059.70166666668</v>
      </c>
      <c r="AA76" s="48">
        <v>1.25</v>
      </c>
      <c r="AB76" s="43"/>
      <c r="AC76" s="43"/>
      <c r="AD76" s="43"/>
      <c r="AE76" s="54"/>
      <c r="AF76" s="53"/>
      <c r="AG76" s="43"/>
      <c r="AH76" s="54"/>
      <c r="AI76" s="43"/>
      <c r="AJ76" s="43"/>
      <c r="AK76" s="48">
        <f t="shared" si="16"/>
        <v>1.0555555555555556</v>
      </c>
      <c r="AL76" s="43">
        <v>40</v>
      </c>
      <c r="AM76" s="41">
        <f t="shared" si="19"/>
        <v>7472.0666666666666</v>
      </c>
      <c r="AN76" s="54"/>
      <c r="AO76" s="54"/>
      <c r="AP76" s="54"/>
      <c r="AQ76" s="43">
        <f t="shared" si="20"/>
        <v>7472.0666666666666</v>
      </c>
      <c r="AR76" s="41">
        <f t="shared" si="21"/>
        <v>126324.62708333334</v>
      </c>
      <c r="AS76" s="41">
        <f t="shared" si="24"/>
        <v>133796.69375000001</v>
      </c>
      <c r="AT76" s="41">
        <f t="shared" si="22"/>
        <v>12632.462708333334</v>
      </c>
      <c r="AU76" s="43">
        <f t="shared" si="23"/>
        <v>146429.15645833334</v>
      </c>
    </row>
    <row r="77" spans="1:47" ht="33" x14ac:dyDescent="0.25">
      <c r="A77" s="41">
        <v>59</v>
      </c>
      <c r="B77" s="52" t="s">
        <v>261</v>
      </c>
      <c r="C77" s="52" t="s">
        <v>262</v>
      </c>
      <c r="D77" s="52" t="s">
        <v>263</v>
      </c>
      <c r="E77" s="46" t="s">
        <v>62</v>
      </c>
      <c r="F77" s="46" t="s">
        <v>476</v>
      </c>
      <c r="G77" s="46" t="s">
        <v>68</v>
      </c>
      <c r="H77" s="46" t="s">
        <v>69</v>
      </c>
      <c r="I77" s="46" t="s">
        <v>68</v>
      </c>
      <c r="J77" s="46">
        <v>5.32</v>
      </c>
      <c r="K77" s="46"/>
      <c r="L77" s="43">
        <v>17697</v>
      </c>
      <c r="M77" s="43">
        <f t="shared" si="18"/>
        <v>94148.040000000008</v>
      </c>
      <c r="N77" s="43">
        <f t="shared" si="7"/>
        <v>0</v>
      </c>
      <c r="O77" s="53">
        <v>6</v>
      </c>
      <c r="P77" s="53"/>
      <c r="Q77" s="43"/>
      <c r="R77" s="53">
        <f t="shared" si="8"/>
        <v>6</v>
      </c>
      <c r="S77" s="54">
        <f t="shared" si="9"/>
        <v>0.33333333333333331</v>
      </c>
      <c r="T77" s="54">
        <f t="shared" si="25"/>
        <v>0</v>
      </c>
      <c r="U77" s="54">
        <f t="shared" si="25"/>
        <v>0</v>
      </c>
      <c r="V77" s="54">
        <f t="shared" si="11"/>
        <v>0.33333333333333331</v>
      </c>
      <c r="W77" s="43">
        <f t="shared" si="12"/>
        <v>31382.68</v>
      </c>
      <c r="X77" s="43">
        <f t="shared" si="26"/>
        <v>0</v>
      </c>
      <c r="Y77" s="43">
        <f t="shared" si="27"/>
        <v>0</v>
      </c>
      <c r="Z77" s="43">
        <f t="shared" si="15"/>
        <v>31382.68</v>
      </c>
      <c r="AA77" s="48">
        <v>1.25</v>
      </c>
      <c r="AB77" s="43"/>
      <c r="AC77" s="43"/>
      <c r="AD77" s="43"/>
      <c r="AE77" s="54"/>
      <c r="AF77" s="53"/>
      <c r="AG77" s="43"/>
      <c r="AH77" s="54"/>
      <c r="AI77" s="43"/>
      <c r="AJ77" s="43"/>
      <c r="AK77" s="48">
        <f t="shared" si="16"/>
        <v>0.33333333333333331</v>
      </c>
      <c r="AL77" s="43">
        <v>40</v>
      </c>
      <c r="AM77" s="41">
        <f t="shared" si="19"/>
        <v>2359.6</v>
      </c>
      <c r="AN77" s="54"/>
      <c r="AO77" s="54"/>
      <c r="AP77" s="54"/>
      <c r="AQ77" s="43">
        <f t="shared" si="20"/>
        <v>2359.6</v>
      </c>
      <c r="AR77" s="41">
        <f t="shared" si="21"/>
        <v>39228.35</v>
      </c>
      <c r="AS77" s="41">
        <f t="shared" si="24"/>
        <v>41587.949999999997</v>
      </c>
      <c r="AT77" s="41">
        <f t="shared" si="22"/>
        <v>3922.835</v>
      </c>
      <c r="AU77" s="43">
        <f t="shared" si="23"/>
        <v>45510.784999999996</v>
      </c>
    </row>
    <row r="78" spans="1:47" ht="33" x14ac:dyDescent="0.25">
      <c r="A78" s="41">
        <f t="shared" si="17"/>
        <v>60</v>
      </c>
      <c r="B78" s="52" t="s">
        <v>265</v>
      </c>
      <c r="C78" s="52" t="s">
        <v>266</v>
      </c>
      <c r="D78" s="52" t="s">
        <v>267</v>
      </c>
      <c r="E78" s="46" t="s">
        <v>62</v>
      </c>
      <c r="F78" s="46" t="s">
        <v>477</v>
      </c>
      <c r="G78" s="46" t="s">
        <v>110</v>
      </c>
      <c r="H78" s="46" t="s">
        <v>92</v>
      </c>
      <c r="I78" s="46" t="s">
        <v>110</v>
      </c>
      <c r="J78" s="46">
        <v>4.49</v>
      </c>
      <c r="K78" s="46"/>
      <c r="L78" s="43">
        <v>17697</v>
      </c>
      <c r="M78" s="43">
        <f t="shared" si="18"/>
        <v>79459.53</v>
      </c>
      <c r="N78" s="43">
        <f t="shared" si="7"/>
        <v>0</v>
      </c>
      <c r="O78" s="53">
        <v>9</v>
      </c>
      <c r="P78" s="53"/>
      <c r="Q78" s="43"/>
      <c r="R78" s="53">
        <f t="shared" si="8"/>
        <v>9</v>
      </c>
      <c r="S78" s="54">
        <f t="shared" si="9"/>
        <v>0.5</v>
      </c>
      <c r="T78" s="54">
        <f t="shared" si="25"/>
        <v>0</v>
      </c>
      <c r="U78" s="54">
        <f t="shared" si="25"/>
        <v>0</v>
      </c>
      <c r="V78" s="54">
        <f t="shared" si="11"/>
        <v>0.5</v>
      </c>
      <c r="W78" s="43">
        <f t="shared" si="12"/>
        <v>39729.764999999999</v>
      </c>
      <c r="X78" s="43">
        <f t="shared" si="26"/>
        <v>0</v>
      </c>
      <c r="Y78" s="43">
        <f t="shared" si="27"/>
        <v>0</v>
      </c>
      <c r="Z78" s="43">
        <f t="shared" si="15"/>
        <v>39729.764999999999</v>
      </c>
      <c r="AA78" s="48">
        <v>1.25</v>
      </c>
      <c r="AB78" s="43"/>
      <c r="AC78" s="43"/>
      <c r="AD78" s="43"/>
      <c r="AE78" s="54"/>
      <c r="AF78" s="53"/>
      <c r="AG78" s="43"/>
      <c r="AH78" s="54"/>
      <c r="AI78" s="43"/>
      <c r="AJ78" s="43"/>
      <c r="AK78" s="48">
        <f t="shared" si="16"/>
        <v>0.5</v>
      </c>
      <c r="AL78" s="43">
        <v>40</v>
      </c>
      <c r="AM78" s="41">
        <f t="shared" si="19"/>
        <v>3539.4</v>
      </c>
      <c r="AN78" s="54"/>
      <c r="AO78" s="54"/>
      <c r="AP78" s="54"/>
      <c r="AQ78" s="43">
        <f t="shared" si="20"/>
        <v>3539.4</v>
      </c>
      <c r="AR78" s="41">
        <f t="shared" si="21"/>
        <v>49662.206250000003</v>
      </c>
      <c r="AS78" s="41">
        <f t="shared" si="24"/>
        <v>53201.606250000004</v>
      </c>
      <c r="AT78" s="41">
        <f t="shared" si="22"/>
        <v>4966.2206250000008</v>
      </c>
      <c r="AU78" s="43">
        <f t="shared" si="23"/>
        <v>58167.826875000006</v>
      </c>
    </row>
    <row r="79" spans="1:47" ht="66" x14ac:dyDescent="0.25">
      <c r="A79" s="41">
        <v>61</v>
      </c>
      <c r="B79" s="52" t="s">
        <v>268</v>
      </c>
      <c r="C79" s="52" t="s">
        <v>269</v>
      </c>
      <c r="D79" s="52" t="s">
        <v>270</v>
      </c>
      <c r="E79" s="46" t="s">
        <v>62</v>
      </c>
      <c r="F79" s="46" t="s">
        <v>461</v>
      </c>
      <c r="G79" s="46" t="s">
        <v>271</v>
      </c>
      <c r="H79" s="46" t="s">
        <v>568</v>
      </c>
      <c r="I79" s="46" t="s">
        <v>271</v>
      </c>
      <c r="J79" s="46">
        <v>5.03</v>
      </c>
      <c r="K79" s="46">
        <v>4.62</v>
      </c>
      <c r="L79" s="43">
        <v>17697</v>
      </c>
      <c r="M79" s="43">
        <f t="shared" si="18"/>
        <v>89015.91</v>
      </c>
      <c r="N79" s="43">
        <f t="shared" si="7"/>
        <v>81760.14</v>
      </c>
      <c r="O79" s="53">
        <v>4</v>
      </c>
      <c r="P79" s="53">
        <v>4</v>
      </c>
      <c r="Q79" s="43"/>
      <c r="R79" s="53">
        <f t="shared" si="8"/>
        <v>8</v>
      </c>
      <c r="S79" s="54">
        <f t="shared" si="9"/>
        <v>0.22222222222222221</v>
      </c>
      <c r="T79" s="54">
        <f t="shared" si="25"/>
        <v>0.16666666666666666</v>
      </c>
      <c r="U79" s="54">
        <f t="shared" si="25"/>
        <v>0</v>
      </c>
      <c r="V79" s="54">
        <f t="shared" si="11"/>
        <v>0.38888888888888884</v>
      </c>
      <c r="W79" s="43">
        <f t="shared" si="12"/>
        <v>19781.313333333335</v>
      </c>
      <c r="X79" s="43">
        <f t="shared" si="26"/>
        <v>13626.69</v>
      </c>
      <c r="Y79" s="43">
        <f t="shared" si="27"/>
        <v>0</v>
      </c>
      <c r="Z79" s="43">
        <f t="shared" si="15"/>
        <v>33408.003333333334</v>
      </c>
      <c r="AA79" s="48">
        <v>1.25</v>
      </c>
      <c r="AB79" s="43"/>
      <c r="AC79" s="43"/>
      <c r="AD79" s="43"/>
      <c r="AE79" s="54"/>
      <c r="AF79" s="53"/>
      <c r="AG79" s="43"/>
      <c r="AH79" s="54"/>
      <c r="AI79" s="43"/>
      <c r="AJ79" s="43"/>
      <c r="AK79" s="48">
        <f t="shared" si="16"/>
        <v>0.38888888888888884</v>
      </c>
      <c r="AL79" s="43">
        <v>40</v>
      </c>
      <c r="AM79" s="41">
        <f t="shared" si="19"/>
        <v>2752.8666666666663</v>
      </c>
      <c r="AN79" s="54"/>
      <c r="AO79" s="54"/>
      <c r="AP79" s="54"/>
      <c r="AQ79" s="43">
        <f t="shared" si="20"/>
        <v>2752.8666666666663</v>
      </c>
      <c r="AR79" s="41">
        <f t="shared" si="21"/>
        <v>41760.004166666666</v>
      </c>
      <c r="AS79" s="41">
        <f t="shared" si="24"/>
        <v>44512.870833333334</v>
      </c>
      <c r="AT79" s="41">
        <f t="shared" si="22"/>
        <v>4176.0004166666668</v>
      </c>
      <c r="AU79" s="43">
        <f t="shared" si="23"/>
        <v>48688.871250000004</v>
      </c>
    </row>
    <row r="80" spans="1:47" ht="66" x14ac:dyDescent="0.25">
      <c r="A80" s="41">
        <v>62</v>
      </c>
      <c r="B80" s="52" t="s">
        <v>272</v>
      </c>
      <c r="C80" s="52" t="s">
        <v>273</v>
      </c>
      <c r="D80" s="52" t="s">
        <v>274</v>
      </c>
      <c r="E80" s="46" t="s">
        <v>62</v>
      </c>
      <c r="F80" s="46" t="s">
        <v>478</v>
      </c>
      <c r="G80" s="46" t="s">
        <v>275</v>
      </c>
      <c r="H80" s="46" t="s">
        <v>64</v>
      </c>
      <c r="I80" s="46" t="s">
        <v>275</v>
      </c>
      <c r="J80" s="46">
        <v>5.2</v>
      </c>
      <c r="K80" s="46">
        <v>4.75</v>
      </c>
      <c r="L80" s="43">
        <v>17697</v>
      </c>
      <c r="M80" s="43">
        <f t="shared" si="18"/>
        <v>92024.400000000009</v>
      </c>
      <c r="N80" s="43">
        <f t="shared" si="7"/>
        <v>84060.75</v>
      </c>
      <c r="O80" s="53">
        <v>2</v>
      </c>
      <c r="P80" s="53"/>
      <c r="Q80" s="63"/>
      <c r="R80" s="53">
        <f t="shared" si="8"/>
        <v>2</v>
      </c>
      <c r="S80" s="54">
        <f t="shared" si="9"/>
        <v>0.1111111111111111</v>
      </c>
      <c r="T80" s="54">
        <f t="shared" si="25"/>
        <v>0</v>
      </c>
      <c r="U80" s="54">
        <f t="shared" si="25"/>
        <v>0</v>
      </c>
      <c r="V80" s="54">
        <f t="shared" si="11"/>
        <v>0.1111111111111111</v>
      </c>
      <c r="W80" s="43">
        <f t="shared" ref="W80:W132" si="28">M80/18*O80</f>
        <v>10224.933333333334</v>
      </c>
      <c r="X80" s="43">
        <f t="shared" si="26"/>
        <v>0</v>
      </c>
      <c r="Y80" s="43">
        <f t="shared" si="27"/>
        <v>0</v>
      </c>
      <c r="Z80" s="43">
        <f t="shared" si="15"/>
        <v>10224.933333333334</v>
      </c>
      <c r="AA80" s="48">
        <v>1.25</v>
      </c>
      <c r="AB80" s="63"/>
      <c r="AC80" s="63"/>
      <c r="AD80" s="63"/>
      <c r="AE80" s="64"/>
      <c r="AF80" s="65"/>
      <c r="AG80" s="63"/>
      <c r="AH80" s="64"/>
      <c r="AI80" s="63"/>
      <c r="AJ80" s="63"/>
      <c r="AK80" s="48">
        <f t="shared" ref="AK80:AK132" si="29">S80+T80</f>
        <v>0.1111111111111111</v>
      </c>
      <c r="AL80" s="43">
        <v>40</v>
      </c>
      <c r="AM80" s="41">
        <f t="shared" si="19"/>
        <v>786.5333333333333</v>
      </c>
      <c r="AN80" s="64"/>
      <c r="AO80" s="64"/>
      <c r="AP80" s="64"/>
      <c r="AQ80" s="43">
        <f t="shared" si="20"/>
        <v>786.5333333333333</v>
      </c>
      <c r="AR80" s="41">
        <f t="shared" si="21"/>
        <v>12781.166666666668</v>
      </c>
      <c r="AS80" s="41">
        <f t="shared" si="24"/>
        <v>13567.7</v>
      </c>
      <c r="AT80" s="41">
        <f t="shared" si="22"/>
        <v>1278.1166666666668</v>
      </c>
      <c r="AU80" s="43">
        <f t="shared" si="23"/>
        <v>14845.816666666668</v>
      </c>
    </row>
    <row r="81" spans="1:47" ht="33" x14ac:dyDescent="0.25">
      <c r="A81" s="41">
        <v>63</v>
      </c>
      <c r="B81" s="52" t="s">
        <v>276</v>
      </c>
      <c r="C81" s="52" t="s">
        <v>277</v>
      </c>
      <c r="D81" s="52" t="s">
        <v>278</v>
      </c>
      <c r="E81" s="46" t="s">
        <v>62</v>
      </c>
      <c r="F81" s="46" t="s">
        <v>479</v>
      </c>
      <c r="G81" s="46" t="s">
        <v>68</v>
      </c>
      <c r="H81" s="46" t="s">
        <v>69</v>
      </c>
      <c r="I81" s="46" t="s">
        <v>68</v>
      </c>
      <c r="J81" s="46">
        <v>5.41</v>
      </c>
      <c r="K81" s="46"/>
      <c r="L81" s="43">
        <v>17698</v>
      </c>
      <c r="M81" s="43">
        <f t="shared" si="18"/>
        <v>95746.180000000008</v>
      </c>
      <c r="N81" s="43">
        <f t="shared" si="7"/>
        <v>0</v>
      </c>
      <c r="O81" s="53">
        <v>9</v>
      </c>
      <c r="P81" s="53"/>
      <c r="Q81" s="63"/>
      <c r="R81" s="53">
        <f t="shared" si="8"/>
        <v>9</v>
      </c>
      <c r="S81" s="54">
        <f t="shared" si="9"/>
        <v>0.5</v>
      </c>
      <c r="T81" s="54">
        <f t="shared" si="25"/>
        <v>0</v>
      </c>
      <c r="U81" s="54">
        <f t="shared" si="25"/>
        <v>0</v>
      </c>
      <c r="V81" s="54">
        <f t="shared" si="11"/>
        <v>0.5</v>
      </c>
      <c r="W81" s="43">
        <f t="shared" si="28"/>
        <v>47873.090000000004</v>
      </c>
      <c r="X81" s="43">
        <f t="shared" si="26"/>
        <v>0</v>
      </c>
      <c r="Y81" s="43">
        <f t="shared" si="27"/>
        <v>0</v>
      </c>
      <c r="Z81" s="43">
        <f t="shared" si="15"/>
        <v>47873.090000000004</v>
      </c>
      <c r="AA81" s="48">
        <v>1.25</v>
      </c>
      <c r="AB81" s="43">
        <v>4</v>
      </c>
      <c r="AC81" s="43">
        <v>25</v>
      </c>
      <c r="AD81" s="43">
        <f>17697*AC81%/18*AB81</f>
        <v>983.16666666666663</v>
      </c>
      <c r="AE81" s="54">
        <v>4</v>
      </c>
      <c r="AF81" s="53">
        <v>12.5</v>
      </c>
      <c r="AG81" s="43">
        <f>17697*AF81%/18*AE81</f>
        <v>491.58333333333331</v>
      </c>
      <c r="AH81" s="64"/>
      <c r="AI81" s="63"/>
      <c r="AJ81" s="63"/>
      <c r="AK81" s="48">
        <f t="shared" si="29"/>
        <v>0.5</v>
      </c>
      <c r="AL81" s="43">
        <v>40</v>
      </c>
      <c r="AM81" s="41">
        <f t="shared" si="19"/>
        <v>3539.4</v>
      </c>
      <c r="AN81" s="64"/>
      <c r="AO81" s="64"/>
      <c r="AP81" s="64"/>
      <c r="AQ81" s="43">
        <f t="shared" si="20"/>
        <v>5014.1500000000005</v>
      </c>
      <c r="AR81" s="41">
        <f t="shared" ref="AR81:AR132" si="30">Z81*AA81</f>
        <v>59841.362500000003</v>
      </c>
      <c r="AS81" s="41">
        <f t="shared" ref="AS81:AS132" si="31">AQ81+AR81</f>
        <v>64855.512500000004</v>
      </c>
      <c r="AT81" s="41"/>
      <c r="AU81" s="43">
        <f t="shared" si="23"/>
        <v>64855.512500000004</v>
      </c>
    </row>
    <row r="82" spans="1:47" ht="33" x14ac:dyDescent="0.25">
      <c r="A82" s="41">
        <f t="shared" ref="A82" si="32">A81+1</f>
        <v>64</v>
      </c>
      <c r="B82" s="52" t="s">
        <v>279</v>
      </c>
      <c r="C82" s="52" t="s">
        <v>116</v>
      </c>
      <c r="D82" s="52" t="s">
        <v>280</v>
      </c>
      <c r="E82" s="46" t="s">
        <v>62</v>
      </c>
      <c r="F82" s="46" t="s">
        <v>480</v>
      </c>
      <c r="G82" s="46" t="s">
        <v>68</v>
      </c>
      <c r="H82" s="46" t="s">
        <v>551</v>
      </c>
      <c r="I82" s="46" t="s">
        <v>68</v>
      </c>
      <c r="J82" s="46"/>
      <c r="K82" s="46">
        <v>4.62</v>
      </c>
      <c r="L82" s="43">
        <v>17697</v>
      </c>
      <c r="M82" s="43">
        <f t="shared" si="18"/>
        <v>0</v>
      </c>
      <c r="N82" s="43">
        <f t="shared" si="7"/>
        <v>81760.14</v>
      </c>
      <c r="O82" s="53"/>
      <c r="P82" s="53"/>
      <c r="Q82" s="43">
        <v>12</v>
      </c>
      <c r="R82" s="53">
        <f t="shared" si="8"/>
        <v>12</v>
      </c>
      <c r="S82" s="54">
        <f t="shared" si="9"/>
        <v>0</v>
      </c>
      <c r="T82" s="54">
        <f t="shared" si="25"/>
        <v>0</v>
      </c>
      <c r="U82" s="54">
        <f t="shared" si="25"/>
        <v>0.5</v>
      </c>
      <c r="V82" s="54">
        <f t="shared" si="11"/>
        <v>0.5</v>
      </c>
      <c r="W82" s="43">
        <f t="shared" si="28"/>
        <v>0</v>
      </c>
      <c r="X82" s="43">
        <f t="shared" si="26"/>
        <v>0</v>
      </c>
      <c r="Y82" s="43">
        <f t="shared" si="27"/>
        <v>40880.07</v>
      </c>
      <c r="Z82" s="43">
        <f t="shared" si="15"/>
        <v>40880.07</v>
      </c>
      <c r="AA82" s="48">
        <v>1.25</v>
      </c>
      <c r="AB82" s="43"/>
      <c r="AC82" s="43"/>
      <c r="AD82" s="43"/>
      <c r="AE82" s="54"/>
      <c r="AF82" s="53"/>
      <c r="AG82" s="43"/>
      <c r="AH82" s="54"/>
      <c r="AI82" s="43"/>
      <c r="AJ82" s="43"/>
      <c r="AK82" s="48">
        <f t="shared" si="29"/>
        <v>0</v>
      </c>
      <c r="AL82" s="43">
        <v>40</v>
      </c>
      <c r="AM82" s="41">
        <f t="shared" si="19"/>
        <v>0</v>
      </c>
      <c r="AN82" s="54"/>
      <c r="AO82" s="54"/>
      <c r="AP82" s="54"/>
      <c r="AQ82" s="43">
        <f t="shared" si="20"/>
        <v>0</v>
      </c>
      <c r="AR82" s="41">
        <f t="shared" si="30"/>
        <v>51100.087500000001</v>
      </c>
      <c r="AS82" s="41">
        <f t="shared" si="31"/>
        <v>51100.087500000001</v>
      </c>
      <c r="AT82" s="41"/>
      <c r="AU82" s="43">
        <f t="shared" si="23"/>
        <v>51100.087500000001</v>
      </c>
    </row>
    <row r="83" spans="1:47" ht="33" x14ac:dyDescent="0.25">
      <c r="A83" s="41">
        <v>65</v>
      </c>
      <c r="B83" s="52" t="s">
        <v>281</v>
      </c>
      <c r="C83" s="52" t="s">
        <v>282</v>
      </c>
      <c r="D83" s="52" t="s">
        <v>283</v>
      </c>
      <c r="E83" s="46" t="s">
        <v>62</v>
      </c>
      <c r="F83" s="46" t="s">
        <v>264</v>
      </c>
      <c r="G83" s="46" t="s">
        <v>68</v>
      </c>
      <c r="H83" s="46" t="s">
        <v>69</v>
      </c>
      <c r="I83" s="46" t="s">
        <v>68</v>
      </c>
      <c r="J83" s="46">
        <v>5.32</v>
      </c>
      <c r="K83" s="46"/>
      <c r="L83" s="43">
        <v>17697</v>
      </c>
      <c r="M83" s="43">
        <f t="shared" si="18"/>
        <v>94148.040000000008</v>
      </c>
      <c r="N83" s="43">
        <f t="shared" ref="N83:N132" si="33">L83*K83</f>
        <v>0</v>
      </c>
      <c r="O83" s="53">
        <v>11</v>
      </c>
      <c r="P83" s="53"/>
      <c r="Q83" s="43"/>
      <c r="R83" s="53">
        <f t="shared" ref="R83:R132" si="34">O83+P83+Q83</f>
        <v>11</v>
      </c>
      <c r="S83" s="54">
        <f t="shared" ref="S83:S132" si="35">O83/18</f>
        <v>0.61111111111111116</v>
      </c>
      <c r="T83" s="54">
        <f t="shared" si="25"/>
        <v>0</v>
      </c>
      <c r="U83" s="54">
        <f t="shared" si="25"/>
        <v>0</v>
      </c>
      <c r="V83" s="54">
        <f t="shared" ref="V83:V132" si="36">S83+T83+U83</f>
        <v>0.61111111111111116</v>
      </c>
      <c r="W83" s="43">
        <f t="shared" si="28"/>
        <v>57534.91333333333</v>
      </c>
      <c r="X83" s="43">
        <f t="shared" si="26"/>
        <v>0</v>
      </c>
      <c r="Y83" s="43">
        <f t="shared" si="27"/>
        <v>0</v>
      </c>
      <c r="Z83" s="43">
        <f t="shared" ref="Z83:Z132" si="37">W83+X83+Y83</f>
        <v>57534.91333333333</v>
      </c>
      <c r="AA83" s="48">
        <v>1.25</v>
      </c>
      <c r="AB83" s="43"/>
      <c r="AC83" s="43"/>
      <c r="AD83" s="43"/>
      <c r="AE83" s="54"/>
      <c r="AF83" s="53"/>
      <c r="AG83" s="43"/>
      <c r="AH83" s="54"/>
      <c r="AI83" s="43"/>
      <c r="AJ83" s="43"/>
      <c r="AK83" s="48">
        <f t="shared" si="29"/>
        <v>0.61111111111111116</v>
      </c>
      <c r="AL83" s="43">
        <v>40</v>
      </c>
      <c r="AM83" s="41">
        <f t="shared" si="19"/>
        <v>4325.9333333333334</v>
      </c>
      <c r="AN83" s="54"/>
      <c r="AO83" s="54"/>
      <c r="AP83" s="54"/>
      <c r="AQ83" s="43">
        <f t="shared" si="20"/>
        <v>4325.9333333333334</v>
      </c>
      <c r="AR83" s="41">
        <f t="shared" si="30"/>
        <v>71918.641666666663</v>
      </c>
      <c r="AS83" s="41">
        <f t="shared" si="31"/>
        <v>76244.574999999997</v>
      </c>
      <c r="AT83" s="41">
        <f t="shared" ref="AT83:AT131" si="38">AR83*10%</f>
        <v>7191.8641666666663</v>
      </c>
      <c r="AU83" s="43">
        <f t="shared" si="23"/>
        <v>83436.439166666663</v>
      </c>
    </row>
    <row r="84" spans="1:47" ht="33" x14ac:dyDescent="0.25">
      <c r="A84" s="41">
        <v>67</v>
      </c>
      <c r="B84" s="52" t="s">
        <v>284</v>
      </c>
      <c r="C84" s="52" t="s">
        <v>243</v>
      </c>
      <c r="D84" s="52" t="s">
        <v>285</v>
      </c>
      <c r="E84" s="46" t="s">
        <v>62</v>
      </c>
      <c r="F84" s="66" t="s">
        <v>482</v>
      </c>
      <c r="G84" s="66"/>
      <c r="H84" s="46" t="s">
        <v>64</v>
      </c>
      <c r="I84" s="66" t="s">
        <v>63</v>
      </c>
      <c r="J84" s="46">
        <v>4.95</v>
      </c>
      <c r="K84" s="46"/>
      <c r="L84" s="43">
        <v>17697</v>
      </c>
      <c r="M84" s="43">
        <f t="shared" ref="M84:M132" si="39">J84*L84</f>
        <v>87600.150000000009</v>
      </c>
      <c r="N84" s="43">
        <f t="shared" si="33"/>
        <v>0</v>
      </c>
      <c r="O84" s="53">
        <v>2</v>
      </c>
      <c r="P84" s="53"/>
      <c r="Q84" s="43"/>
      <c r="R84" s="53">
        <f t="shared" si="34"/>
        <v>2</v>
      </c>
      <c r="S84" s="54">
        <f t="shared" si="35"/>
        <v>0.1111111111111111</v>
      </c>
      <c r="T84" s="54">
        <f t="shared" si="25"/>
        <v>0</v>
      </c>
      <c r="U84" s="54">
        <f t="shared" si="25"/>
        <v>0</v>
      </c>
      <c r="V84" s="54">
        <f t="shared" si="36"/>
        <v>0.1111111111111111</v>
      </c>
      <c r="W84" s="43">
        <f t="shared" si="28"/>
        <v>9733.35</v>
      </c>
      <c r="X84" s="43">
        <f t="shared" si="26"/>
        <v>0</v>
      </c>
      <c r="Y84" s="43">
        <f t="shared" si="27"/>
        <v>0</v>
      </c>
      <c r="Z84" s="43">
        <f t="shared" si="37"/>
        <v>9733.35</v>
      </c>
      <c r="AA84" s="48">
        <v>1.25</v>
      </c>
      <c r="AB84" s="43"/>
      <c r="AC84" s="43"/>
      <c r="AD84" s="43"/>
      <c r="AE84" s="54"/>
      <c r="AF84" s="53"/>
      <c r="AG84" s="43"/>
      <c r="AH84" s="54"/>
      <c r="AI84" s="43"/>
      <c r="AJ84" s="43"/>
      <c r="AK84" s="48">
        <f t="shared" si="29"/>
        <v>0.1111111111111111</v>
      </c>
      <c r="AL84" s="43">
        <v>40</v>
      </c>
      <c r="AM84" s="41">
        <f t="shared" ref="AM84:AM132" si="40">17697*AL84*AK84/100</f>
        <v>786.5333333333333</v>
      </c>
      <c r="AN84" s="54"/>
      <c r="AO84" s="54"/>
      <c r="AP84" s="54"/>
      <c r="AQ84" s="43">
        <f t="shared" ref="AQ84:AQ132" si="41">AP84+AO84+AN84+AM84+AJ84+AG84+AD84</f>
        <v>786.5333333333333</v>
      </c>
      <c r="AR84" s="41">
        <f t="shared" si="30"/>
        <v>12166.6875</v>
      </c>
      <c r="AS84" s="41">
        <f t="shared" si="31"/>
        <v>12953.220833333333</v>
      </c>
      <c r="AT84" s="41">
        <f t="shared" si="38"/>
        <v>1216.66875</v>
      </c>
      <c r="AU84" s="43">
        <f t="shared" ref="AU84:AU132" si="42">AS84+AT84</f>
        <v>14169.889583333334</v>
      </c>
    </row>
    <row r="85" spans="1:47" ht="66" x14ac:dyDescent="0.25">
      <c r="A85" s="41">
        <v>68</v>
      </c>
      <c r="B85" s="52" t="s">
        <v>286</v>
      </c>
      <c r="C85" s="52" t="s">
        <v>287</v>
      </c>
      <c r="D85" s="52" t="s">
        <v>288</v>
      </c>
      <c r="E85" s="46" t="s">
        <v>62</v>
      </c>
      <c r="F85" s="67" t="s">
        <v>483</v>
      </c>
      <c r="G85" s="67" t="s">
        <v>100</v>
      </c>
      <c r="H85" s="46" t="s">
        <v>77</v>
      </c>
      <c r="I85" s="67" t="s">
        <v>100</v>
      </c>
      <c r="J85" s="46">
        <v>5.08</v>
      </c>
      <c r="K85" s="46"/>
      <c r="L85" s="43">
        <v>17697</v>
      </c>
      <c r="M85" s="43">
        <f t="shared" si="39"/>
        <v>89900.76</v>
      </c>
      <c r="N85" s="43">
        <f t="shared" si="33"/>
        <v>0</v>
      </c>
      <c r="O85" s="53">
        <v>2</v>
      </c>
      <c r="P85" s="53"/>
      <c r="Q85" s="43"/>
      <c r="R85" s="53">
        <f t="shared" si="34"/>
        <v>2</v>
      </c>
      <c r="S85" s="54">
        <f t="shared" si="35"/>
        <v>0.1111111111111111</v>
      </c>
      <c r="T85" s="54">
        <f t="shared" si="25"/>
        <v>0</v>
      </c>
      <c r="U85" s="54">
        <f t="shared" si="25"/>
        <v>0</v>
      </c>
      <c r="V85" s="54">
        <f t="shared" si="36"/>
        <v>0.1111111111111111</v>
      </c>
      <c r="W85" s="43">
        <f t="shared" si="28"/>
        <v>9988.9733333333334</v>
      </c>
      <c r="X85" s="43">
        <f t="shared" si="26"/>
        <v>0</v>
      </c>
      <c r="Y85" s="43">
        <f t="shared" si="27"/>
        <v>0</v>
      </c>
      <c r="Z85" s="43">
        <f t="shared" si="37"/>
        <v>9988.9733333333334</v>
      </c>
      <c r="AA85" s="48">
        <v>1.25</v>
      </c>
      <c r="AB85" s="43"/>
      <c r="AC85" s="43"/>
      <c r="AD85" s="43"/>
      <c r="AE85" s="43"/>
      <c r="AF85" s="53"/>
      <c r="AG85" s="43"/>
      <c r="AH85" s="54"/>
      <c r="AI85" s="43"/>
      <c r="AJ85" s="43"/>
      <c r="AK85" s="48">
        <f t="shared" si="29"/>
        <v>0.1111111111111111</v>
      </c>
      <c r="AL85" s="43">
        <v>40</v>
      </c>
      <c r="AM85" s="41">
        <f t="shared" si="40"/>
        <v>786.5333333333333</v>
      </c>
      <c r="AN85" s="54"/>
      <c r="AO85" s="54"/>
      <c r="AP85" s="54"/>
      <c r="AQ85" s="43">
        <f t="shared" si="41"/>
        <v>786.5333333333333</v>
      </c>
      <c r="AR85" s="41">
        <f t="shared" si="30"/>
        <v>12486.216666666667</v>
      </c>
      <c r="AS85" s="41">
        <f t="shared" si="31"/>
        <v>13272.75</v>
      </c>
      <c r="AT85" s="41">
        <f t="shared" si="38"/>
        <v>1248.6216666666669</v>
      </c>
      <c r="AU85" s="43">
        <f t="shared" si="42"/>
        <v>14521.371666666666</v>
      </c>
    </row>
    <row r="86" spans="1:47" ht="33" x14ac:dyDescent="0.25">
      <c r="A86" s="41">
        <f t="shared" ref="A86:A114" si="43">A85+1</f>
        <v>69</v>
      </c>
      <c r="B86" s="52" t="s">
        <v>289</v>
      </c>
      <c r="C86" s="52" t="s">
        <v>290</v>
      </c>
      <c r="D86" s="52" t="s">
        <v>291</v>
      </c>
      <c r="E86" s="46" t="s">
        <v>62</v>
      </c>
      <c r="F86" s="46" t="s">
        <v>484</v>
      </c>
      <c r="G86" s="46" t="s">
        <v>110</v>
      </c>
      <c r="H86" s="46" t="s">
        <v>92</v>
      </c>
      <c r="I86" s="46" t="s">
        <v>110</v>
      </c>
      <c r="J86" s="46">
        <v>4.2699999999999996</v>
      </c>
      <c r="K86" s="46"/>
      <c r="L86" s="43">
        <v>17697</v>
      </c>
      <c r="M86" s="43">
        <f t="shared" si="39"/>
        <v>75566.189999999988</v>
      </c>
      <c r="N86" s="43">
        <f t="shared" si="33"/>
        <v>0</v>
      </c>
      <c r="O86" s="53">
        <v>3.5</v>
      </c>
      <c r="P86" s="53"/>
      <c r="Q86" s="43"/>
      <c r="R86" s="53">
        <f t="shared" si="34"/>
        <v>3.5</v>
      </c>
      <c r="S86" s="54">
        <f t="shared" si="35"/>
        <v>0.19444444444444445</v>
      </c>
      <c r="T86" s="54">
        <f t="shared" si="25"/>
        <v>0</v>
      </c>
      <c r="U86" s="54">
        <f t="shared" si="25"/>
        <v>0</v>
      </c>
      <c r="V86" s="54">
        <f t="shared" si="36"/>
        <v>0.19444444444444445</v>
      </c>
      <c r="W86" s="43">
        <f t="shared" si="28"/>
        <v>14693.425833333331</v>
      </c>
      <c r="X86" s="43">
        <f t="shared" si="26"/>
        <v>0</v>
      </c>
      <c r="Y86" s="43">
        <f t="shared" si="27"/>
        <v>0</v>
      </c>
      <c r="Z86" s="43">
        <f t="shared" si="37"/>
        <v>14693.425833333331</v>
      </c>
      <c r="AA86" s="48">
        <v>1.25</v>
      </c>
      <c r="AB86" s="43"/>
      <c r="AC86" s="43"/>
      <c r="AD86" s="43"/>
      <c r="AE86" s="54"/>
      <c r="AF86" s="53"/>
      <c r="AG86" s="43"/>
      <c r="AH86" s="54"/>
      <c r="AI86" s="43"/>
      <c r="AJ86" s="43"/>
      <c r="AK86" s="48">
        <f t="shared" si="29"/>
        <v>0.19444444444444445</v>
      </c>
      <c r="AL86" s="43">
        <v>40</v>
      </c>
      <c r="AM86" s="41">
        <f t="shared" si="40"/>
        <v>1376.4333333333334</v>
      </c>
      <c r="AN86" s="54"/>
      <c r="AO86" s="54"/>
      <c r="AP86" s="54"/>
      <c r="AQ86" s="43">
        <f t="shared" si="41"/>
        <v>1376.4333333333334</v>
      </c>
      <c r="AR86" s="41">
        <f t="shared" si="30"/>
        <v>18366.782291666663</v>
      </c>
      <c r="AS86" s="41">
        <f t="shared" si="31"/>
        <v>19743.215624999997</v>
      </c>
      <c r="AT86" s="41">
        <f t="shared" si="38"/>
        <v>1836.6782291666664</v>
      </c>
      <c r="AU86" s="43">
        <f t="shared" si="42"/>
        <v>21579.893854166665</v>
      </c>
    </row>
    <row r="87" spans="1:47" ht="33" x14ac:dyDescent="0.25">
      <c r="A87" s="41">
        <v>70</v>
      </c>
      <c r="B87" s="52" t="s">
        <v>292</v>
      </c>
      <c r="C87" s="52" t="s">
        <v>293</v>
      </c>
      <c r="D87" s="52" t="s">
        <v>294</v>
      </c>
      <c r="E87" s="46" t="s">
        <v>62</v>
      </c>
      <c r="F87" s="46" t="s">
        <v>485</v>
      </c>
      <c r="G87" s="46" t="s">
        <v>68</v>
      </c>
      <c r="H87" s="46" t="s">
        <v>69</v>
      </c>
      <c r="I87" s="46" t="s">
        <v>68</v>
      </c>
      <c r="J87" s="46">
        <v>5.41</v>
      </c>
      <c r="K87" s="46"/>
      <c r="L87" s="43">
        <v>17697</v>
      </c>
      <c r="M87" s="43">
        <f t="shared" si="39"/>
        <v>95740.77</v>
      </c>
      <c r="N87" s="43">
        <f t="shared" si="33"/>
        <v>0</v>
      </c>
      <c r="O87" s="53">
        <v>20</v>
      </c>
      <c r="P87" s="53"/>
      <c r="Q87" s="43"/>
      <c r="R87" s="53">
        <f t="shared" si="34"/>
        <v>20</v>
      </c>
      <c r="S87" s="54">
        <f t="shared" si="35"/>
        <v>1.1111111111111112</v>
      </c>
      <c r="T87" s="54">
        <f t="shared" si="25"/>
        <v>0</v>
      </c>
      <c r="U87" s="54">
        <f t="shared" si="25"/>
        <v>0</v>
      </c>
      <c r="V87" s="54">
        <f t="shared" si="36"/>
        <v>1.1111111111111112</v>
      </c>
      <c r="W87" s="43">
        <f t="shared" si="28"/>
        <v>106378.63333333335</v>
      </c>
      <c r="X87" s="43">
        <f t="shared" si="26"/>
        <v>0</v>
      </c>
      <c r="Y87" s="43">
        <f t="shared" si="27"/>
        <v>0</v>
      </c>
      <c r="Z87" s="43">
        <f t="shared" si="37"/>
        <v>106378.63333333335</v>
      </c>
      <c r="AA87" s="48">
        <v>1.25</v>
      </c>
      <c r="AB87" s="43"/>
      <c r="AC87" s="43"/>
      <c r="AD87" s="43"/>
      <c r="AE87" s="43">
        <v>6</v>
      </c>
      <c r="AF87" s="53">
        <v>10</v>
      </c>
      <c r="AG87" s="43">
        <f>17697*AF87%/18*AE87</f>
        <v>589.9</v>
      </c>
      <c r="AH87" s="54">
        <v>1</v>
      </c>
      <c r="AI87" s="43">
        <v>15</v>
      </c>
      <c r="AJ87" s="43">
        <f>17697*AI87%*AH87</f>
        <v>2654.5499999999997</v>
      </c>
      <c r="AK87" s="48">
        <f t="shared" si="29"/>
        <v>1.1111111111111112</v>
      </c>
      <c r="AL87" s="43">
        <v>40</v>
      </c>
      <c r="AM87" s="41">
        <f t="shared" si="40"/>
        <v>7865.3333333333339</v>
      </c>
      <c r="AN87" s="54"/>
      <c r="AO87" s="54"/>
      <c r="AP87" s="54"/>
      <c r="AQ87" s="43">
        <f t="shared" si="41"/>
        <v>11109.783333333333</v>
      </c>
      <c r="AR87" s="41">
        <f t="shared" si="30"/>
        <v>132973.29166666669</v>
      </c>
      <c r="AS87" s="41">
        <f t="shared" si="31"/>
        <v>144083.07500000001</v>
      </c>
      <c r="AT87" s="41">
        <f t="shared" si="38"/>
        <v>13297.32916666667</v>
      </c>
      <c r="AU87" s="43">
        <f t="shared" si="42"/>
        <v>157380.40416666667</v>
      </c>
    </row>
    <row r="88" spans="1:47" ht="49.5" x14ac:dyDescent="0.25">
      <c r="A88" s="41">
        <v>71</v>
      </c>
      <c r="B88" s="52" t="s">
        <v>295</v>
      </c>
      <c r="C88" s="52" t="s">
        <v>116</v>
      </c>
      <c r="D88" s="52" t="s">
        <v>296</v>
      </c>
      <c r="E88" s="46" t="s">
        <v>62</v>
      </c>
      <c r="F88" s="46" t="s">
        <v>486</v>
      </c>
      <c r="G88" s="46"/>
      <c r="H88" s="46" t="s">
        <v>551</v>
      </c>
      <c r="I88" s="46" t="s">
        <v>68</v>
      </c>
      <c r="J88" s="46">
        <v>0</v>
      </c>
      <c r="K88" s="46">
        <v>4.6900000000000004</v>
      </c>
      <c r="L88" s="43">
        <v>17697</v>
      </c>
      <c r="M88" s="43">
        <f t="shared" si="39"/>
        <v>0</v>
      </c>
      <c r="N88" s="43">
        <f t="shared" si="33"/>
        <v>82998.930000000008</v>
      </c>
      <c r="O88" s="53">
        <v>0</v>
      </c>
      <c r="P88" s="53"/>
      <c r="Q88" s="43">
        <v>6</v>
      </c>
      <c r="R88" s="53">
        <f t="shared" si="34"/>
        <v>6</v>
      </c>
      <c r="S88" s="54">
        <f t="shared" si="35"/>
        <v>0</v>
      </c>
      <c r="T88" s="54">
        <f t="shared" si="25"/>
        <v>0</v>
      </c>
      <c r="U88" s="54">
        <f t="shared" si="25"/>
        <v>0.25</v>
      </c>
      <c r="V88" s="54">
        <f t="shared" si="36"/>
        <v>0.25</v>
      </c>
      <c r="W88" s="43">
        <f t="shared" si="28"/>
        <v>0</v>
      </c>
      <c r="X88" s="43">
        <f t="shared" si="26"/>
        <v>0</v>
      </c>
      <c r="Y88" s="43">
        <f t="shared" si="27"/>
        <v>20749.732500000002</v>
      </c>
      <c r="Z88" s="43">
        <f t="shared" si="37"/>
        <v>20749.732500000002</v>
      </c>
      <c r="AA88" s="48">
        <v>1.25</v>
      </c>
      <c r="AB88" s="43"/>
      <c r="AC88" s="43"/>
      <c r="AD88" s="43"/>
      <c r="AE88" s="54"/>
      <c r="AF88" s="53"/>
      <c r="AG88" s="43"/>
      <c r="AH88" s="54"/>
      <c r="AI88" s="43"/>
      <c r="AJ88" s="43"/>
      <c r="AK88" s="48">
        <f t="shared" si="29"/>
        <v>0</v>
      </c>
      <c r="AL88" s="43">
        <v>40</v>
      </c>
      <c r="AM88" s="41">
        <f t="shared" si="40"/>
        <v>0</v>
      </c>
      <c r="AN88" s="54"/>
      <c r="AO88" s="54"/>
      <c r="AP88" s="54"/>
      <c r="AQ88" s="43">
        <f t="shared" si="41"/>
        <v>0</v>
      </c>
      <c r="AR88" s="41">
        <f t="shared" si="30"/>
        <v>25937.165625000001</v>
      </c>
      <c r="AS88" s="41">
        <f t="shared" si="31"/>
        <v>25937.165625000001</v>
      </c>
      <c r="AT88" s="41">
        <f t="shared" si="38"/>
        <v>2593.7165625000002</v>
      </c>
      <c r="AU88" s="43">
        <f t="shared" si="42"/>
        <v>28530.882187500003</v>
      </c>
    </row>
    <row r="89" spans="1:47" ht="66.75" customHeight="1" x14ac:dyDescent="0.25">
      <c r="A89" s="41">
        <v>72</v>
      </c>
      <c r="B89" s="52" t="s">
        <v>297</v>
      </c>
      <c r="C89" s="52" t="s">
        <v>298</v>
      </c>
      <c r="D89" s="52" t="s">
        <v>299</v>
      </c>
      <c r="E89" s="46" t="s">
        <v>62</v>
      </c>
      <c r="F89" s="46" t="s">
        <v>487</v>
      </c>
      <c r="G89" s="46"/>
      <c r="H89" s="46" t="s">
        <v>64</v>
      </c>
      <c r="I89" s="46" t="s">
        <v>63</v>
      </c>
      <c r="J89" s="46">
        <v>5.03</v>
      </c>
      <c r="K89" s="46"/>
      <c r="L89" s="43">
        <v>17697</v>
      </c>
      <c r="M89" s="43">
        <f t="shared" si="39"/>
        <v>89015.91</v>
      </c>
      <c r="N89" s="43"/>
      <c r="O89" s="53">
        <v>10.5</v>
      </c>
      <c r="P89" s="53"/>
      <c r="Q89" s="43"/>
      <c r="R89" s="53">
        <f t="shared" si="34"/>
        <v>10.5</v>
      </c>
      <c r="S89" s="54">
        <f t="shared" si="35"/>
        <v>0.58333333333333337</v>
      </c>
      <c r="T89" s="54"/>
      <c r="U89" s="54"/>
      <c r="V89" s="54">
        <f t="shared" si="36"/>
        <v>0.58333333333333337</v>
      </c>
      <c r="W89" s="43">
        <f t="shared" si="28"/>
        <v>51925.947500000002</v>
      </c>
      <c r="X89" s="43"/>
      <c r="Y89" s="43"/>
      <c r="Z89" s="43">
        <f t="shared" si="37"/>
        <v>51925.947500000002</v>
      </c>
      <c r="AA89" s="48">
        <v>1.25</v>
      </c>
      <c r="AB89" s="43"/>
      <c r="AC89" s="43"/>
      <c r="AD89" s="43"/>
      <c r="AE89" s="54"/>
      <c r="AF89" s="53"/>
      <c r="AG89" s="43"/>
      <c r="AH89" s="54"/>
      <c r="AI89" s="43"/>
      <c r="AJ89" s="43"/>
      <c r="AK89" s="48">
        <f t="shared" si="29"/>
        <v>0.58333333333333337</v>
      </c>
      <c r="AL89" s="43">
        <v>40</v>
      </c>
      <c r="AM89" s="41">
        <f t="shared" si="40"/>
        <v>4129.3</v>
      </c>
      <c r="AN89" s="54"/>
      <c r="AO89" s="54"/>
      <c r="AP89" s="54"/>
      <c r="AQ89" s="43">
        <f t="shared" si="41"/>
        <v>4129.3</v>
      </c>
      <c r="AR89" s="41">
        <f t="shared" si="30"/>
        <v>64907.434375000004</v>
      </c>
      <c r="AS89" s="41">
        <f t="shared" si="31"/>
        <v>69036.734375</v>
      </c>
      <c r="AT89" s="41">
        <f t="shared" si="38"/>
        <v>6490.7434375000012</v>
      </c>
      <c r="AU89" s="43">
        <f t="shared" si="42"/>
        <v>75527.477812500001</v>
      </c>
    </row>
    <row r="90" spans="1:47" ht="49.5" x14ac:dyDescent="0.25">
      <c r="A90" s="41">
        <f t="shared" si="43"/>
        <v>73</v>
      </c>
      <c r="B90" s="52" t="s">
        <v>300</v>
      </c>
      <c r="C90" s="52" t="s">
        <v>301</v>
      </c>
      <c r="D90" s="52" t="s">
        <v>302</v>
      </c>
      <c r="E90" s="46" t="s">
        <v>62</v>
      </c>
      <c r="F90" s="46" t="s">
        <v>488</v>
      </c>
      <c r="G90" s="46" t="s">
        <v>68</v>
      </c>
      <c r="H90" s="46" t="s">
        <v>69</v>
      </c>
      <c r="I90" s="46" t="s">
        <v>68</v>
      </c>
      <c r="J90" s="46">
        <v>5.41</v>
      </c>
      <c r="K90" s="46"/>
      <c r="L90" s="43">
        <v>17697</v>
      </c>
      <c r="M90" s="43">
        <f t="shared" si="39"/>
        <v>95740.77</v>
      </c>
      <c r="N90" s="43">
        <f t="shared" si="33"/>
        <v>0</v>
      </c>
      <c r="O90" s="53">
        <v>23</v>
      </c>
      <c r="P90" s="53"/>
      <c r="Q90" s="43"/>
      <c r="R90" s="53">
        <f t="shared" si="34"/>
        <v>23</v>
      </c>
      <c r="S90" s="54">
        <f t="shared" si="35"/>
        <v>1.2777777777777777</v>
      </c>
      <c r="T90" s="54">
        <f t="shared" si="25"/>
        <v>0</v>
      </c>
      <c r="U90" s="54">
        <f t="shared" si="25"/>
        <v>0</v>
      </c>
      <c r="V90" s="54">
        <f t="shared" si="36"/>
        <v>1.2777777777777777</v>
      </c>
      <c r="W90" s="43">
        <f t="shared" si="28"/>
        <v>122335.42833333334</v>
      </c>
      <c r="X90" s="43">
        <f t="shared" ref="X90:X132" si="44">N90/24*P90</f>
        <v>0</v>
      </c>
      <c r="Y90" s="43">
        <f t="shared" ref="Y90:Y132" si="45">N90/24*Q90</f>
        <v>0</v>
      </c>
      <c r="Z90" s="43">
        <f t="shared" si="37"/>
        <v>122335.42833333334</v>
      </c>
      <c r="AA90" s="48">
        <v>1.25</v>
      </c>
      <c r="AB90" s="43"/>
      <c r="AC90" s="43"/>
      <c r="AD90" s="43"/>
      <c r="AE90" s="54"/>
      <c r="AF90" s="53"/>
      <c r="AG90" s="43"/>
      <c r="AH90" s="54"/>
      <c r="AI90" s="43"/>
      <c r="AJ90" s="43"/>
      <c r="AK90" s="48">
        <f t="shared" si="29"/>
        <v>1.2777777777777777</v>
      </c>
      <c r="AL90" s="43">
        <v>40</v>
      </c>
      <c r="AM90" s="41">
        <f t="shared" si="40"/>
        <v>9045.1333333333332</v>
      </c>
      <c r="AN90" s="54"/>
      <c r="AO90" s="54"/>
      <c r="AP90" s="54"/>
      <c r="AQ90" s="43">
        <f t="shared" si="41"/>
        <v>9045.1333333333332</v>
      </c>
      <c r="AR90" s="41">
        <f t="shared" si="30"/>
        <v>152919.28541666668</v>
      </c>
      <c r="AS90" s="41">
        <f t="shared" si="31"/>
        <v>161964.41875000001</v>
      </c>
      <c r="AT90" s="41">
        <f t="shared" si="38"/>
        <v>15291.928541666668</v>
      </c>
      <c r="AU90" s="43">
        <f t="shared" si="42"/>
        <v>177256.34729166667</v>
      </c>
    </row>
    <row r="91" spans="1:47" ht="49.5" x14ac:dyDescent="0.25">
      <c r="A91" s="41">
        <v>74</v>
      </c>
      <c r="B91" s="52" t="s">
        <v>303</v>
      </c>
      <c r="C91" s="52" t="s">
        <v>304</v>
      </c>
      <c r="D91" s="52" t="s">
        <v>305</v>
      </c>
      <c r="E91" s="46" t="s">
        <v>306</v>
      </c>
      <c r="F91" s="46" t="s">
        <v>433</v>
      </c>
      <c r="G91" s="46" t="s">
        <v>110</v>
      </c>
      <c r="H91" s="46" t="s">
        <v>133</v>
      </c>
      <c r="I91" s="46" t="s">
        <v>307</v>
      </c>
      <c r="J91" s="46"/>
      <c r="K91" s="46">
        <v>4.22</v>
      </c>
      <c r="L91" s="43">
        <v>17697</v>
      </c>
      <c r="M91" s="43">
        <f t="shared" si="39"/>
        <v>0</v>
      </c>
      <c r="N91" s="43">
        <f t="shared" si="33"/>
        <v>74681.34</v>
      </c>
      <c r="O91" s="53"/>
      <c r="P91" s="53">
        <v>23</v>
      </c>
      <c r="Q91" s="43">
        <v>0</v>
      </c>
      <c r="R91" s="53">
        <f t="shared" si="34"/>
        <v>23</v>
      </c>
      <c r="S91" s="54">
        <f t="shared" si="35"/>
        <v>0</v>
      </c>
      <c r="T91" s="54">
        <f t="shared" si="25"/>
        <v>0.95833333333333337</v>
      </c>
      <c r="U91" s="54">
        <f t="shared" si="25"/>
        <v>0</v>
      </c>
      <c r="V91" s="54">
        <f t="shared" si="36"/>
        <v>0.95833333333333337</v>
      </c>
      <c r="W91" s="43">
        <f t="shared" si="28"/>
        <v>0</v>
      </c>
      <c r="X91" s="43">
        <f t="shared" si="44"/>
        <v>71569.617499999993</v>
      </c>
      <c r="Y91" s="43">
        <f t="shared" si="45"/>
        <v>0</v>
      </c>
      <c r="Z91" s="43">
        <f t="shared" si="37"/>
        <v>71569.617499999993</v>
      </c>
      <c r="AA91" s="48">
        <v>1.25</v>
      </c>
      <c r="AB91" s="43"/>
      <c r="AC91" s="43"/>
      <c r="AD91" s="43"/>
      <c r="AE91" s="54"/>
      <c r="AF91" s="53"/>
      <c r="AG91" s="43"/>
      <c r="AH91" s="54"/>
      <c r="AI91" s="43"/>
      <c r="AJ91" s="43"/>
      <c r="AK91" s="48">
        <f t="shared" si="29"/>
        <v>0.95833333333333337</v>
      </c>
      <c r="AL91" s="43">
        <v>40</v>
      </c>
      <c r="AM91" s="41">
        <f t="shared" si="40"/>
        <v>6783.85</v>
      </c>
      <c r="AN91" s="54"/>
      <c r="AO91" s="54"/>
      <c r="AP91" s="54"/>
      <c r="AQ91" s="43">
        <f t="shared" si="41"/>
        <v>6783.85</v>
      </c>
      <c r="AR91" s="41">
        <f t="shared" si="30"/>
        <v>89462.021874999991</v>
      </c>
      <c r="AS91" s="41">
        <f t="shared" si="31"/>
        <v>96245.871874999997</v>
      </c>
      <c r="AT91" s="41">
        <f t="shared" si="38"/>
        <v>8946.2021874999991</v>
      </c>
      <c r="AU91" s="43">
        <f t="shared" si="42"/>
        <v>105192.0740625</v>
      </c>
    </row>
    <row r="92" spans="1:47" ht="49.5" x14ac:dyDescent="0.25">
      <c r="A92" s="41">
        <f t="shared" si="43"/>
        <v>75</v>
      </c>
      <c r="B92" s="52" t="s">
        <v>308</v>
      </c>
      <c r="C92" s="52" t="s">
        <v>309</v>
      </c>
      <c r="D92" s="52" t="s">
        <v>310</v>
      </c>
      <c r="E92" s="46" t="s">
        <v>62</v>
      </c>
      <c r="F92" s="46" t="s">
        <v>489</v>
      </c>
      <c r="G92" s="46" t="s">
        <v>311</v>
      </c>
      <c r="H92" s="46" t="s">
        <v>64</v>
      </c>
      <c r="I92" s="46" t="s">
        <v>63</v>
      </c>
      <c r="J92" s="46">
        <v>4.95</v>
      </c>
      <c r="K92" s="46"/>
      <c r="L92" s="43">
        <v>17697</v>
      </c>
      <c r="M92" s="43">
        <f t="shared" si="39"/>
        <v>87600.150000000009</v>
      </c>
      <c r="N92" s="43">
        <f t="shared" si="33"/>
        <v>0</v>
      </c>
      <c r="O92" s="53">
        <v>25.5</v>
      </c>
      <c r="P92" s="53"/>
      <c r="Q92" s="43"/>
      <c r="R92" s="53">
        <f t="shared" si="34"/>
        <v>25.5</v>
      </c>
      <c r="S92" s="54">
        <f t="shared" si="35"/>
        <v>1.4166666666666667</v>
      </c>
      <c r="T92" s="54">
        <f t="shared" si="25"/>
        <v>0</v>
      </c>
      <c r="U92" s="54">
        <f t="shared" si="25"/>
        <v>0</v>
      </c>
      <c r="V92" s="54">
        <f t="shared" si="36"/>
        <v>1.4166666666666667</v>
      </c>
      <c r="W92" s="43">
        <f t="shared" si="28"/>
        <v>124100.21250000001</v>
      </c>
      <c r="X92" s="43">
        <f t="shared" si="44"/>
        <v>0</v>
      </c>
      <c r="Y92" s="43">
        <f t="shared" si="45"/>
        <v>0</v>
      </c>
      <c r="Z92" s="43">
        <f t="shared" si="37"/>
        <v>124100.21250000001</v>
      </c>
      <c r="AA92" s="48">
        <v>1.25</v>
      </c>
      <c r="AB92" s="43"/>
      <c r="AC92" s="43"/>
      <c r="AD92" s="43"/>
      <c r="AE92" s="54"/>
      <c r="AF92" s="53"/>
      <c r="AG92" s="43"/>
      <c r="AH92" s="54"/>
      <c r="AI92" s="43"/>
      <c r="AJ92" s="43"/>
      <c r="AK92" s="48">
        <f t="shared" si="29"/>
        <v>1.4166666666666667</v>
      </c>
      <c r="AL92" s="43">
        <v>40</v>
      </c>
      <c r="AM92" s="41">
        <f t="shared" si="40"/>
        <v>10028.299999999999</v>
      </c>
      <c r="AN92" s="54"/>
      <c r="AO92" s="54"/>
      <c r="AP92" s="54"/>
      <c r="AQ92" s="43">
        <f t="shared" si="41"/>
        <v>10028.299999999999</v>
      </c>
      <c r="AR92" s="41">
        <f t="shared" si="30"/>
        <v>155125.265625</v>
      </c>
      <c r="AS92" s="41">
        <f t="shared" si="31"/>
        <v>165153.56562499999</v>
      </c>
      <c r="AT92" s="41">
        <f t="shared" si="38"/>
        <v>15512.526562500001</v>
      </c>
      <c r="AU92" s="43">
        <f t="shared" si="42"/>
        <v>180666.09218749998</v>
      </c>
    </row>
    <row r="93" spans="1:47" ht="33" x14ac:dyDescent="0.25">
      <c r="A93" s="41">
        <v>76</v>
      </c>
      <c r="B93" s="52" t="s">
        <v>312</v>
      </c>
      <c r="C93" s="52" t="s">
        <v>313</v>
      </c>
      <c r="D93" s="52" t="s">
        <v>314</v>
      </c>
      <c r="E93" s="46" t="s">
        <v>62</v>
      </c>
      <c r="F93" s="46" t="s">
        <v>490</v>
      </c>
      <c r="G93" s="46" t="s">
        <v>315</v>
      </c>
      <c r="H93" s="46" t="s">
        <v>568</v>
      </c>
      <c r="I93" s="46" t="s">
        <v>315</v>
      </c>
      <c r="J93" s="46"/>
      <c r="K93" s="46">
        <v>4.62</v>
      </c>
      <c r="L93" s="43">
        <v>17697</v>
      </c>
      <c r="M93" s="43">
        <f t="shared" si="39"/>
        <v>0</v>
      </c>
      <c r="N93" s="43">
        <f t="shared" si="33"/>
        <v>81760.14</v>
      </c>
      <c r="O93" s="53"/>
      <c r="P93" s="53">
        <v>7</v>
      </c>
      <c r="Q93" s="43"/>
      <c r="R93" s="53">
        <f t="shared" si="34"/>
        <v>7</v>
      </c>
      <c r="S93" s="54">
        <f t="shared" si="35"/>
        <v>0</v>
      </c>
      <c r="T93" s="54">
        <f t="shared" si="25"/>
        <v>0.29166666666666669</v>
      </c>
      <c r="U93" s="54">
        <f t="shared" si="25"/>
        <v>0</v>
      </c>
      <c r="V93" s="54">
        <f t="shared" si="36"/>
        <v>0.29166666666666669</v>
      </c>
      <c r="W93" s="43">
        <f t="shared" si="28"/>
        <v>0</v>
      </c>
      <c r="X93" s="43">
        <f t="shared" si="44"/>
        <v>23846.7075</v>
      </c>
      <c r="Y93" s="43">
        <f t="shared" si="45"/>
        <v>0</v>
      </c>
      <c r="Z93" s="43">
        <f t="shared" si="37"/>
        <v>23846.7075</v>
      </c>
      <c r="AA93" s="48">
        <v>1.25</v>
      </c>
      <c r="AB93" s="43"/>
      <c r="AC93" s="43"/>
      <c r="AD93" s="43"/>
      <c r="AE93" s="54"/>
      <c r="AF93" s="53"/>
      <c r="AG93" s="43"/>
      <c r="AH93" s="54"/>
      <c r="AI93" s="43"/>
      <c r="AJ93" s="43"/>
      <c r="AK93" s="48">
        <f t="shared" si="29"/>
        <v>0.29166666666666669</v>
      </c>
      <c r="AL93" s="43">
        <v>40</v>
      </c>
      <c r="AM93" s="41">
        <f t="shared" si="40"/>
        <v>2064.65</v>
      </c>
      <c r="AN93" s="54"/>
      <c r="AO93" s="54"/>
      <c r="AP93" s="54"/>
      <c r="AQ93" s="43">
        <f t="shared" si="41"/>
        <v>2064.65</v>
      </c>
      <c r="AR93" s="41">
        <f t="shared" si="30"/>
        <v>29808.384375000001</v>
      </c>
      <c r="AS93" s="41">
        <f t="shared" si="31"/>
        <v>31873.034375000003</v>
      </c>
      <c r="AT93" s="41">
        <f t="shared" si="38"/>
        <v>2980.8384375000005</v>
      </c>
      <c r="AU93" s="43">
        <f t="shared" si="42"/>
        <v>34853.872812500005</v>
      </c>
    </row>
    <row r="94" spans="1:47" ht="49.5" x14ac:dyDescent="0.25">
      <c r="A94" s="41">
        <f t="shared" si="43"/>
        <v>77</v>
      </c>
      <c r="B94" s="52" t="s">
        <v>316</v>
      </c>
      <c r="C94" s="52" t="s">
        <v>317</v>
      </c>
      <c r="D94" s="52" t="s">
        <v>318</v>
      </c>
      <c r="E94" s="46" t="s">
        <v>62</v>
      </c>
      <c r="F94" s="46" t="s">
        <v>491</v>
      </c>
      <c r="G94" s="46" t="s">
        <v>100</v>
      </c>
      <c r="H94" s="46" t="s">
        <v>77</v>
      </c>
      <c r="I94" s="46" t="s">
        <v>100</v>
      </c>
      <c r="J94" s="46">
        <v>4.8099999999999996</v>
      </c>
      <c r="K94" s="46"/>
      <c r="L94" s="43">
        <v>17697</v>
      </c>
      <c r="M94" s="43">
        <f t="shared" si="39"/>
        <v>85122.569999999992</v>
      </c>
      <c r="N94" s="43">
        <f t="shared" si="33"/>
        <v>0</v>
      </c>
      <c r="O94" s="53">
        <v>29</v>
      </c>
      <c r="P94" s="53"/>
      <c r="Q94" s="43"/>
      <c r="R94" s="53">
        <f t="shared" si="34"/>
        <v>29</v>
      </c>
      <c r="S94" s="54">
        <f t="shared" si="35"/>
        <v>1.6111111111111112</v>
      </c>
      <c r="T94" s="54">
        <f t="shared" si="25"/>
        <v>0</v>
      </c>
      <c r="U94" s="54">
        <f t="shared" si="25"/>
        <v>0</v>
      </c>
      <c r="V94" s="54">
        <f t="shared" si="36"/>
        <v>1.6111111111111112</v>
      </c>
      <c r="W94" s="43">
        <f t="shared" si="28"/>
        <v>137141.91833333331</v>
      </c>
      <c r="X94" s="43">
        <f t="shared" si="44"/>
        <v>0</v>
      </c>
      <c r="Y94" s="43">
        <f t="shared" si="45"/>
        <v>0</v>
      </c>
      <c r="Z94" s="43">
        <f t="shared" si="37"/>
        <v>137141.91833333331</v>
      </c>
      <c r="AA94" s="48">
        <v>1.25</v>
      </c>
      <c r="AB94" s="43"/>
      <c r="AC94" s="43"/>
      <c r="AD94" s="43"/>
      <c r="AE94" s="54"/>
      <c r="AF94" s="53"/>
      <c r="AG94" s="43"/>
      <c r="AH94" s="54"/>
      <c r="AI94" s="43"/>
      <c r="AJ94" s="43"/>
      <c r="AK94" s="48">
        <f t="shared" si="29"/>
        <v>1.6111111111111112</v>
      </c>
      <c r="AL94" s="43">
        <v>40</v>
      </c>
      <c r="AM94" s="41">
        <f t="shared" si="40"/>
        <v>11404.733333333332</v>
      </c>
      <c r="AN94" s="54"/>
      <c r="AO94" s="54"/>
      <c r="AP94" s="54"/>
      <c r="AQ94" s="43">
        <f t="shared" si="41"/>
        <v>11404.733333333332</v>
      </c>
      <c r="AR94" s="41">
        <f t="shared" si="30"/>
        <v>171427.39791666664</v>
      </c>
      <c r="AS94" s="41">
        <f t="shared" si="31"/>
        <v>182832.13124999998</v>
      </c>
      <c r="AT94" s="41">
        <f t="shared" si="38"/>
        <v>17142.739791666663</v>
      </c>
      <c r="AU94" s="43">
        <f t="shared" si="42"/>
        <v>199974.87104166663</v>
      </c>
    </row>
    <row r="95" spans="1:47" ht="66" x14ac:dyDescent="0.25">
      <c r="A95" s="41">
        <v>78</v>
      </c>
      <c r="B95" s="52" t="s">
        <v>319</v>
      </c>
      <c r="C95" s="52" t="s">
        <v>320</v>
      </c>
      <c r="D95" s="52" t="s">
        <v>321</v>
      </c>
      <c r="E95" s="46" t="s">
        <v>62</v>
      </c>
      <c r="F95" s="46" t="s">
        <v>492</v>
      </c>
      <c r="G95" s="46" t="s">
        <v>100</v>
      </c>
      <c r="H95" s="46" t="s">
        <v>77</v>
      </c>
      <c r="I95" s="46" t="s">
        <v>100</v>
      </c>
      <c r="J95" s="46">
        <v>4.66</v>
      </c>
      <c r="K95" s="46"/>
      <c r="L95" s="43">
        <v>17697</v>
      </c>
      <c r="M95" s="43">
        <f t="shared" si="39"/>
        <v>82468.02</v>
      </c>
      <c r="N95" s="43">
        <f t="shared" si="33"/>
        <v>0</v>
      </c>
      <c r="O95" s="53">
        <v>8.5</v>
      </c>
      <c r="P95" s="53"/>
      <c r="Q95" s="43"/>
      <c r="R95" s="53">
        <f t="shared" si="34"/>
        <v>8.5</v>
      </c>
      <c r="S95" s="54">
        <f t="shared" si="35"/>
        <v>0.47222222222222221</v>
      </c>
      <c r="T95" s="54">
        <f t="shared" si="25"/>
        <v>0</v>
      </c>
      <c r="U95" s="54">
        <f t="shared" si="25"/>
        <v>0</v>
      </c>
      <c r="V95" s="54">
        <f t="shared" si="36"/>
        <v>0.47222222222222221</v>
      </c>
      <c r="W95" s="43">
        <f t="shared" si="28"/>
        <v>38943.231666666674</v>
      </c>
      <c r="X95" s="43">
        <f t="shared" si="44"/>
        <v>0</v>
      </c>
      <c r="Y95" s="43">
        <f t="shared" si="45"/>
        <v>0</v>
      </c>
      <c r="Z95" s="43">
        <f t="shared" si="37"/>
        <v>38943.231666666674</v>
      </c>
      <c r="AA95" s="48">
        <v>1.25</v>
      </c>
      <c r="AB95" s="43"/>
      <c r="AC95" s="43"/>
      <c r="AD95" s="43"/>
      <c r="AE95" s="54"/>
      <c r="AF95" s="53"/>
      <c r="AG95" s="43"/>
      <c r="AH95" s="54"/>
      <c r="AI95" s="43"/>
      <c r="AJ95" s="43"/>
      <c r="AK95" s="48">
        <f t="shared" si="29"/>
        <v>0.47222222222222221</v>
      </c>
      <c r="AL95" s="43">
        <v>40</v>
      </c>
      <c r="AM95" s="41">
        <f t="shared" si="40"/>
        <v>3342.7666666666669</v>
      </c>
      <c r="AN95" s="54"/>
      <c r="AO95" s="54"/>
      <c r="AP95" s="54"/>
      <c r="AQ95" s="43">
        <f t="shared" si="41"/>
        <v>3342.7666666666669</v>
      </c>
      <c r="AR95" s="41">
        <f t="shared" si="30"/>
        <v>48679.039583333346</v>
      </c>
      <c r="AS95" s="41">
        <f t="shared" si="31"/>
        <v>52021.806250000016</v>
      </c>
      <c r="AT95" s="41">
        <f t="shared" si="38"/>
        <v>4867.9039583333351</v>
      </c>
      <c r="AU95" s="43">
        <f t="shared" si="42"/>
        <v>56889.710208333352</v>
      </c>
    </row>
    <row r="96" spans="1:47" ht="33" x14ac:dyDescent="0.25">
      <c r="A96" s="41">
        <f t="shared" si="43"/>
        <v>79</v>
      </c>
      <c r="B96" s="52" t="s">
        <v>322</v>
      </c>
      <c r="C96" s="52" t="s">
        <v>323</v>
      </c>
      <c r="D96" s="52" t="s">
        <v>324</v>
      </c>
      <c r="E96" s="46" t="s">
        <v>62</v>
      </c>
      <c r="F96" s="46" t="s">
        <v>493</v>
      </c>
      <c r="G96" s="46"/>
      <c r="H96" s="46" t="s">
        <v>69</v>
      </c>
      <c r="I96" s="46" t="s">
        <v>68</v>
      </c>
      <c r="J96" s="46">
        <v>5.16</v>
      </c>
      <c r="K96" s="46"/>
      <c r="L96" s="43">
        <v>17697</v>
      </c>
      <c r="M96" s="43">
        <f t="shared" si="39"/>
        <v>91316.52</v>
      </c>
      <c r="N96" s="43">
        <f t="shared" si="33"/>
        <v>0</v>
      </c>
      <c r="O96" s="53">
        <v>6.5</v>
      </c>
      <c r="P96" s="53"/>
      <c r="Q96" s="43"/>
      <c r="R96" s="53">
        <f t="shared" si="34"/>
        <v>6.5</v>
      </c>
      <c r="S96" s="54">
        <f t="shared" si="35"/>
        <v>0.3611111111111111</v>
      </c>
      <c r="T96" s="54"/>
      <c r="U96" s="54"/>
      <c r="V96" s="54">
        <f t="shared" si="36"/>
        <v>0.3611111111111111</v>
      </c>
      <c r="W96" s="43">
        <f t="shared" si="28"/>
        <v>32975.410000000003</v>
      </c>
      <c r="X96" s="43">
        <f t="shared" si="44"/>
        <v>0</v>
      </c>
      <c r="Y96" s="43">
        <f t="shared" si="45"/>
        <v>0</v>
      </c>
      <c r="Z96" s="43">
        <f t="shared" si="37"/>
        <v>32975.410000000003</v>
      </c>
      <c r="AA96" s="48">
        <v>1.25</v>
      </c>
      <c r="AB96" s="43"/>
      <c r="AC96" s="43"/>
      <c r="AD96" s="43"/>
      <c r="AE96" s="54"/>
      <c r="AF96" s="53"/>
      <c r="AG96" s="43"/>
      <c r="AH96" s="54"/>
      <c r="AI96" s="43"/>
      <c r="AJ96" s="43"/>
      <c r="AK96" s="48">
        <f t="shared" si="29"/>
        <v>0.3611111111111111</v>
      </c>
      <c r="AL96" s="43">
        <v>40</v>
      </c>
      <c r="AM96" s="41">
        <f t="shared" si="40"/>
        <v>2556.2333333333336</v>
      </c>
      <c r="AN96" s="54"/>
      <c r="AO96" s="54"/>
      <c r="AP96" s="54"/>
      <c r="AQ96" s="43">
        <f t="shared" si="41"/>
        <v>2556.2333333333336</v>
      </c>
      <c r="AR96" s="41">
        <f t="shared" si="30"/>
        <v>41219.262500000004</v>
      </c>
      <c r="AS96" s="41">
        <f t="shared" si="31"/>
        <v>43775.495833333334</v>
      </c>
      <c r="AT96" s="41">
        <f t="shared" si="38"/>
        <v>4121.9262500000004</v>
      </c>
      <c r="AU96" s="43">
        <f t="shared" si="42"/>
        <v>47897.422083333338</v>
      </c>
    </row>
    <row r="97" spans="1:47" ht="49.5" x14ac:dyDescent="0.25">
      <c r="A97" s="41">
        <v>80</v>
      </c>
      <c r="B97" s="52" t="s">
        <v>325</v>
      </c>
      <c r="C97" s="52" t="s">
        <v>326</v>
      </c>
      <c r="D97" s="52" t="s">
        <v>327</v>
      </c>
      <c r="E97" s="46" t="s">
        <v>62</v>
      </c>
      <c r="F97" s="46" t="s">
        <v>494</v>
      </c>
      <c r="G97" s="46" t="s">
        <v>328</v>
      </c>
      <c r="H97" s="46" t="s">
        <v>570</v>
      </c>
      <c r="I97" s="46" t="s">
        <v>328</v>
      </c>
      <c r="J97" s="46">
        <v>5.41</v>
      </c>
      <c r="K97" s="46">
        <v>4.75</v>
      </c>
      <c r="L97" s="43">
        <v>17697</v>
      </c>
      <c r="M97" s="43">
        <f t="shared" si="39"/>
        <v>95740.77</v>
      </c>
      <c r="N97" s="43">
        <f t="shared" si="33"/>
        <v>84060.75</v>
      </c>
      <c r="O97" s="53">
        <v>25.5</v>
      </c>
      <c r="P97" s="53"/>
      <c r="Q97" s="43">
        <v>6</v>
      </c>
      <c r="R97" s="53">
        <f t="shared" si="34"/>
        <v>31.5</v>
      </c>
      <c r="S97" s="54">
        <f t="shared" si="35"/>
        <v>1.4166666666666667</v>
      </c>
      <c r="T97" s="54">
        <f t="shared" si="25"/>
        <v>0</v>
      </c>
      <c r="U97" s="54">
        <f t="shared" si="25"/>
        <v>0.25</v>
      </c>
      <c r="V97" s="54">
        <f t="shared" si="36"/>
        <v>1.6666666666666667</v>
      </c>
      <c r="W97" s="43">
        <f t="shared" si="28"/>
        <v>135632.75750000001</v>
      </c>
      <c r="X97" s="43">
        <f t="shared" si="44"/>
        <v>0</v>
      </c>
      <c r="Y97" s="43">
        <f t="shared" si="45"/>
        <v>21015.1875</v>
      </c>
      <c r="Z97" s="43">
        <f t="shared" si="37"/>
        <v>156647.94500000001</v>
      </c>
      <c r="AA97" s="48">
        <v>1.25</v>
      </c>
      <c r="AB97" s="43"/>
      <c r="AC97" s="43"/>
      <c r="AD97" s="43"/>
      <c r="AE97" s="54"/>
      <c r="AF97" s="53"/>
      <c r="AG97" s="43"/>
      <c r="AH97" s="54"/>
      <c r="AI97" s="43"/>
      <c r="AJ97" s="43"/>
      <c r="AK97" s="48">
        <f t="shared" si="29"/>
        <v>1.4166666666666667</v>
      </c>
      <c r="AL97" s="43">
        <v>40</v>
      </c>
      <c r="AM97" s="41">
        <f t="shared" si="40"/>
        <v>10028.299999999999</v>
      </c>
      <c r="AN97" s="54"/>
      <c r="AO97" s="54"/>
      <c r="AP97" s="54"/>
      <c r="AQ97" s="43">
        <f t="shared" si="41"/>
        <v>10028.299999999999</v>
      </c>
      <c r="AR97" s="41">
        <f t="shared" si="30"/>
        <v>195809.93125000002</v>
      </c>
      <c r="AS97" s="41">
        <f t="shared" si="31"/>
        <v>205838.23125000001</v>
      </c>
      <c r="AT97" s="41">
        <f t="shared" si="38"/>
        <v>19580.993125000005</v>
      </c>
      <c r="AU97" s="43">
        <f t="shared" si="42"/>
        <v>225419.22437500002</v>
      </c>
    </row>
    <row r="98" spans="1:47" ht="33" x14ac:dyDescent="0.25">
      <c r="A98" s="41">
        <f t="shared" si="43"/>
        <v>81</v>
      </c>
      <c r="B98" s="52" t="s">
        <v>329</v>
      </c>
      <c r="C98" s="52" t="s">
        <v>227</v>
      </c>
      <c r="D98" s="52" t="s">
        <v>330</v>
      </c>
      <c r="E98" s="46" t="s">
        <v>62</v>
      </c>
      <c r="F98" s="46" t="s">
        <v>495</v>
      </c>
      <c r="G98" s="46" t="s">
        <v>76</v>
      </c>
      <c r="H98" s="46" t="s">
        <v>77</v>
      </c>
      <c r="I98" s="46" t="s">
        <v>76</v>
      </c>
      <c r="J98" s="46">
        <v>5.16</v>
      </c>
      <c r="K98" s="46"/>
      <c r="L98" s="43">
        <v>17697</v>
      </c>
      <c r="M98" s="43">
        <f t="shared" si="39"/>
        <v>91316.52</v>
      </c>
      <c r="N98" s="43">
        <f t="shared" si="33"/>
        <v>0</v>
      </c>
      <c r="O98" s="53">
        <v>12.5</v>
      </c>
      <c r="P98" s="53"/>
      <c r="Q98" s="63"/>
      <c r="R98" s="53">
        <f t="shared" si="34"/>
        <v>12.5</v>
      </c>
      <c r="S98" s="54">
        <f t="shared" si="35"/>
        <v>0.69444444444444442</v>
      </c>
      <c r="T98" s="54">
        <f t="shared" si="25"/>
        <v>0</v>
      </c>
      <c r="U98" s="54">
        <f t="shared" si="25"/>
        <v>0</v>
      </c>
      <c r="V98" s="54">
        <f t="shared" si="36"/>
        <v>0.69444444444444442</v>
      </c>
      <c r="W98" s="43">
        <f t="shared" si="28"/>
        <v>63414.250000000007</v>
      </c>
      <c r="X98" s="43">
        <f t="shared" si="44"/>
        <v>0</v>
      </c>
      <c r="Y98" s="43">
        <f t="shared" si="45"/>
        <v>0</v>
      </c>
      <c r="Z98" s="43">
        <f t="shared" si="37"/>
        <v>63414.250000000007</v>
      </c>
      <c r="AA98" s="48">
        <v>1.25</v>
      </c>
      <c r="AB98" s="63"/>
      <c r="AC98" s="63"/>
      <c r="AD98" s="63"/>
      <c r="AE98" s="64"/>
      <c r="AF98" s="65"/>
      <c r="AG98" s="63"/>
      <c r="AH98" s="64"/>
      <c r="AI98" s="63"/>
      <c r="AJ98" s="63"/>
      <c r="AK98" s="48">
        <f t="shared" si="29"/>
        <v>0.69444444444444442</v>
      </c>
      <c r="AL98" s="43">
        <v>40</v>
      </c>
      <c r="AM98" s="41">
        <f t="shared" si="40"/>
        <v>4915.833333333333</v>
      </c>
      <c r="AN98" s="64"/>
      <c r="AO98" s="64"/>
      <c r="AP98" s="64"/>
      <c r="AQ98" s="43">
        <f t="shared" si="41"/>
        <v>4915.833333333333</v>
      </c>
      <c r="AR98" s="41">
        <f t="shared" si="30"/>
        <v>79267.812500000015</v>
      </c>
      <c r="AS98" s="41">
        <f t="shared" si="31"/>
        <v>84183.645833333343</v>
      </c>
      <c r="AT98" s="41">
        <f t="shared" si="38"/>
        <v>7926.7812500000018</v>
      </c>
      <c r="AU98" s="43">
        <f t="shared" si="42"/>
        <v>92110.427083333343</v>
      </c>
    </row>
    <row r="99" spans="1:47" ht="49.5" x14ac:dyDescent="0.25">
      <c r="A99" s="41">
        <v>82</v>
      </c>
      <c r="B99" s="52" t="s">
        <v>331</v>
      </c>
      <c r="C99" s="52" t="s">
        <v>332</v>
      </c>
      <c r="D99" s="52" t="s">
        <v>333</v>
      </c>
      <c r="E99" s="46" t="s">
        <v>62</v>
      </c>
      <c r="F99" s="46" t="s">
        <v>496</v>
      </c>
      <c r="G99" s="46" t="s">
        <v>334</v>
      </c>
      <c r="H99" s="46" t="s">
        <v>570</v>
      </c>
      <c r="I99" s="46" t="s">
        <v>335</v>
      </c>
      <c r="J99" s="46">
        <v>5.41</v>
      </c>
      <c r="K99" s="46">
        <v>4.75</v>
      </c>
      <c r="L99" s="43">
        <v>17697</v>
      </c>
      <c r="M99" s="43">
        <f t="shared" si="39"/>
        <v>95740.77</v>
      </c>
      <c r="N99" s="43">
        <f t="shared" si="33"/>
        <v>84060.75</v>
      </c>
      <c r="O99" s="53">
        <v>11.5</v>
      </c>
      <c r="P99" s="53"/>
      <c r="Q99" s="43">
        <v>6</v>
      </c>
      <c r="R99" s="53">
        <f t="shared" si="34"/>
        <v>17.5</v>
      </c>
      <c r="S99" s="54">
        <f t="shared" si="35"/>
        <v>0.63888888888888884</v>
      </c>
      <c r="T99" s="54">
        <f t="shared" si="25"/>
        <v>0</v>
      </c>
      <c r="U99" s="54">
        <f t="shared" si="25"/>
        <v>0.25</v>
      </c>
      <c r="V99" s="54">
        <f t="shared" si="36"/>
        <v>0.88888888888888884</v>
      </c>
      <c r="W99" s="43">
        <f t="shared" si="28"/>
        <v>61167.714166666672</v>
      </c>
      <c r="X99" s="43">
        <f t="shared" si="44"/>
        <v>0</v>
      </c>
      <c r="Y99" s="43">
        <f t="shared" si="45"/>
        <v>21015.1875</v>
      </c>
      <c r="Z99" s="43">
        <f t="shared" si="37"/>
        <v>82182.901666666672</v>
      </c>
      <c r="AA99" s="48">
        <v>1.25</v>
      </c>
      <c r="AB99" s="43"/>
      <c r="AC99" s="43"/>
      <c r="AD99" s="43"/>
      <c r="AE99" s="54"/>
      <c r="AF99" s="53"/>
      <c r="AG99" s="43"/>
      <c r="AH99" s="54"/>
      <c r="AI99" s="43"/>
      <c r="AJ99" s="43"/>
      <c r="AK99" s="48">
        <f t="shared" si="29"/>
        <v>0.63888888888888884</v>
      </c>
      <c r="AL99" s="43">
        <v>40</v>
      </c>
      <c r="AM99" s="41">
        <f t="shared" si="40"/>
        <v>4522.5666666666666</v>
      </c>
      <c r="AN99" s="54"/>
      <c r="AO99" s="54"/>
      <c r="AP99" s="54"/>
      <c r="AQ99" s="43">
        <f t="shared" si="41"/>
        <v>4522.5666666666666</v>
      </c>
      <c r="AR99" s="41">
        <f t="shared" si="30"/>
        <v>102728.62708333334</v>
      </c>
      <c r="AS99" s="41">
        <f t="shared" si="31"/>
        <v>107251.19375000001</v>
      </c>
      <c r="AT99" s="41">
        <f t="shared" si="38"/>
        <v>10272.862708333334</v>
      </c>
      <c r="AU99" s="43">
        <f t="shared" si="42"/>
        <v>117524.05645833333</v>
      </c>
    </row>
    <row r="100" spans="1:47" ht="33" x14ac:dyDescent="0.25">
      <c r="A100" s="41">
        <f t="shared" si="43"/>
        <v>83</v>
      </c>
      <c r="B100" s="52" t="s">
        <v>336</v>
      </c>
      <c r="C100" s="52" t="s">
        <v>304</v>
      </c>
      <c r="D100" s="52" t="s">
        <v>337</v>
      </c>
      <c r="E100" s="46" t="s">
        <v>306</v>
      </c>
      <c r="F100" s="46" t="s">
        <v>497</v>
      </c>
      <c r="G100" s="46"/>
      <c r="H100" s="46" t="s">
        <v>133</v>
      </c>
      <c r="I100" s="46" t="s">
        <v>110</v>
      </c>
      <c r="J100" s="46">
        <v>0</v>
      </c>
      <c r="K100" s="46">
        <v>3.57</v>
      </c>
      <c r="L100" s="43">
        <v>17697</v>
      </c>
      <c r="M100" s="43">
        <f t="shared" si="39"/>
        <v>0</v>
      </c>
      <c r="N100" s="43">
        <f t="shared" si="33"/>
        <v>63178.289999999994</v>
      </c>
      <c r="O100" s="53">
        <v>0</v>
      </c>
      <c r="P100" s="53">
        <v>8</v>
      </c>
      <c r="Q100" s="43">
        <v>0</v>
      </c>
      <c r="R100" s="53">
        <f t="shared" si="34"/>
        <v>8</v>
      </c>
      <c r="S100" s="54">
        <f t="shared" si="35"/>
        <v>0</v>
      </c>
      <c r="T100" s="54">
        <f t="shared" ref="T100:U117" si="46">P100/24</f>
        <v>0.33333333333333331</v>
      </c>
      <c r="U100" s="54">
        <f t="shared" si="46"/>
        <v>0</v>
      </c>
      <c r="V100" s="54">
        <f t="shared" si="36"/>
        <v>0.33333333333333331</v>
      </c>
      <c r="W100" s="43">
        <f t="shared" si="28"/>
        <v>0</v>
      </c>
      <c r="X100" s="43">
        <f t="shared" si="44"/>
        <v>21059.429999999997</v>
      </c>
      <c r="Y100" s="43">
        <f t="shared" si="45"/>
        <v>0</v>
      </c>
      <c r="Z100" s="43">
        <f t="shared" si="37"/>
        <v>21059.429999999997</v>
      </c>
      <c r="AA100" s="48">
        <v>1.25</v>
      </c>
      <c r="AB100" s="43"/>
      <c r="AC100" s="43"/>
      <c r="AD100" s="43"/>
      <c r="AE100" s="54"/>
      <c r="AF100" s="53"/>
      <c r="AG100" s="43"/>
      <c r="AH100" s="54"/>
      <c r="AI100" s="43"/>
      <c r="AJ100" s="43"/>
      <c r="AK100" s="48">
        <f t="shared" si="29"/>
        <v>0.33333333333333331</v>
      </c>
      <c r="AL100" s="43">
        <v>40</v>
      </c>
      <c r="AM100" s="41">
        <f t="shared" si="40"/>
        <v>2359.6</v>
      </c>
      <c r="AN100" s="54"/>
      <c r="AO100" s="54"/>
      <c r="AP100" s="54"/>
      <c r="AQ100" s="43">
        <f t="shared" si="41"/>
        <v>2359.6</v>
      </c>
      <c r="AR100" s="41">
        <f t="shared" si="30"/>
        <v>26324.287499999995</v>
      </c>
      <c r="AS100" s="41">
        <f t="shared" si="31"/>
        <v>28683.887499999993</v>
      </c>
      <c r="AT100" s="41">
        <f t="shared" si="38"/>
        <v>2632.4287499999996</v>
      </c>
      <c r="AU100" s="43">
        <f t="shared" si="42"/>
        <v>31316.316249999993</v>
      </c>
    </row>
    <row r="101" spans="1:47" ht="52.5" customHeight="1" x14ac:dyDescent="0.25">
      <c r="A101" s="41">
        <v>84</v>
      </c>
      <c r="B101" s="52" t="s">
        <v>338</v>
      </c>
      <c r="C101" s="52" t="s">
        <v>74</v>
      </c>
      <c r="D101" s="52" t="s">
        <v>339</v>
      </c>
      <c r="E101" s="46" t="s">
        <v>306</v>
      </c>
      <c r="F101" s="46" t="s">
        <v>498</v>
      </c>
      <c r="G101" s="46" t="s">
        <v>340</v>
      </c>
      <c r="H101" s="46" t="s">
        <v>571</v>
      </c>
      <c r="I101" s="46" t="s">
        <v>341</v>
      </c>
      <c r="J101" s="46">
        <v>3.49</v>
      </c>
      <c r="K101" s="46">
        <v>4.4000000000000004</v>
      </c>
      <c r="L101" s="43">
        <v>17697</v>
      </c>
      <c r="M101" s="43">
        <f t="shared" si="39"/>
        <v>61762.530000000006</v>
      </c>
      <c r="N101" s="43">
        <f t="shared" si="33"/>
        <v>77866.8</v>
      </c>
      <c r="O101" s="53">
        <v>16</v>
      </c>
      <c r="P101" s="53"/>
      <c r="Q101" s="43">
        <v>6</v>
      </c>
      <c r="R101" s="53">
        <f t="shared" si="34"/>
        <v>22</v>
      </c>
      <c r="S101" s="54">
        <f t="shared" si="35"/>
        <v>0.88888888888888884</v>
      </c>
      <c r="T101" s="54">
        <f t="shared" si="46"/>
        <v>0</v>
      </c>
      <c r="U101" s="54">
        <f t="shared" si="46"/>
        <v>0.25</v>
      </c>
      <c r="V101" s="54">
        <f t="shared" si="36"/>
        <v>1.1388888888888888</v>
      </c>
      <c r="W101" s="43">
        <f t="shared" si="28"/>
        <v>54900.026666666672</v>
      </c>
      <c r="X101" s="43">
        <f t="shared" si="44"/>
        <v>0</v>
      </c>
      <c r="Y101" s="43">
        <f t="shared" si="45"/>
        <v>19466.7</v>
      </c>
      <c r="Z101" s="43">
        <f t="shared" si="37"/>
        <v>74366.726666666669</v>
      </c>
      <c r="AA101" s="48">
        <v>1.25</v>
      </c>
      <c r="AB101" s="43"/>
      <c r="AC101" s="43"/>
      <c r="AD101" s="43"/>
      <c r="AE101" s="54"/>
      <c r="AF101" s="53"/>
      <c r="AG101" s="43"/>
      <c r="AH101" s="54"/>
      <c r="AI101" s="43"/>
      <c r="AJ101" s="43"/>
      <c r="AK101" s="48">
        <f t="shared" si="29"/>
        <v>0.88888888888888884</v>
      </c>
      <c r="AL101" s="43">
        <v>40</v>
      </c>
      <c r="AM101" s="41">
        <f t="shared" si="40"/>
        <v>6292.2666666666664</v>
      </c>
      <c r="AN101" s="54"/>
      <c r="AO101" s="54"/>
      <c r="AP101" s="54"/>
      <c r="AQ101" s="43">
        <f t="shared" si="41"/>
        <v>6292.2666666666664</v>
      </c>
      <c r="AR101" s="41">
        <f t="shared" si="30"/>
        <v>92958.40833333334</v>
      </c>
      <c r="AS101" s="41">
        <f t="shared" si="31"/>
        <v>99250.675000000003</v>
      </c>
      <c r="AT101" s="41">
        <f t="shared" si="38"/>
        <v>9295.8408333333336</v>
      </c>
      <c r="AU101" s="43">
        <f t="shared" si="42"/>
        <v>108546.51583333334</v>
      </c>
    </row>
    <row r="102" spans="1:47" ht="33" x14ac:dyDescent="0.25">
      <c r="A102" s="41">
        <f t="shared" si="43"/>
        <v>85</v>
      </c>
      <c r="B102" s="52" t="s">
        <v>342</v>
      </c>
      <c r="C102" s="52" t="s">
        <v>343</v>
      </c>
      <c r="D102" s="52" t="s">
        <v>344</v>
      </c>
      <c r="E102" s="46" t="s">
        <v>62</v>
      </c>
      <c r="F102" s="46" t="s">
        <v>539</v>
      </c>
      <c r="G102" s="46"/>
      <c r="H102" s="46" t="s">
        <v>92</v>
      </c>
      <c r="I102" s="46" t="s">
        <v>110</v>
      </c>
      <c r="J102" s="46">
        <v>4.7300000000000004</v>
      </c>
      <c r="K102" s="46"/>
      <c r="L102" s="43">
        <v>17697</v>
      </c>
      <c r="M102" s="43">
        <f t="shared" si="39"/>
        <v>83706.810000000012</v>
      </c>
      <c r="N102" s="43">
        <f t="shared" si="33"/>
        <v>0</v>
      </c>
      <c r="O102" s="53">
        <v>14</v>
      </c>
      <c r="P102" s="53"/>
      <c r="Q102" s="43"/>
      <c r="R102" s="53">
        <f t="shared" si="34"/>
        <v>14</v>
      </c>
      <c r="S102" s="54">
        <f t="shared" si="35"/>
        <v>0.77777777777777779</v>
      </c>
      <c r="T102" s="54">
        <f t="shared" si="46"/>
        <v>0</v>
      </c>
      <c r="U102" s="54">
        <f t="shared" si="46"/>
        <v>0</v>
      </c>
      <c r="V102" s="54">
        <f t="shared" si="36"/>
        <v>0.77777777777777779</v>
      </c>
      <c r="W102" s="43">
        <f t="shared" si="28"/>
        <v>65105.296666666676</v>
      </c>
      <c r="X102" s="43">
        <f t="shared" si="44"/>
        <v>0</v>
      </c>
      <c r="Y102" s="43">
        <f t="shared" si="45"/>
        <v>0</v>
      </c>
      <c r="Z102" s="43">
        <f t="shared" si="37"/>
        <v>65105.296666666676</v>
      </c>
      <c r="AA102" s="48">
        <v>1.25</v>
      </c>
      <c r="AB102" s="43"/>
      <c r="AC102" s="43"/>
      <c r="AD102" s="43"/>
      <c r="AE102" s="43">
        <v>14</v>
      </c>
      <c r="AF102" s="53">
        <v>10</v>
      </c>
      <c r="AG102" s="43">
        <f>17697*AF102%/18*AE102</f>
        <v>1376.4333333333334</v>
      </c>
      <c r="AH102" s="54"/>
      <c r="AI102" s="43"/>
      <c r="AJ102" s="43"/>
      <c r="AK102" s="48">
        <f t="shared" si="29"/>
        <v>0.77777777777777779</v>
      </c>
      <c r="AL102" s="43">
        <v>40</v>
      </c>
      <c r="AM102" s="41">
        <f t="shared" si="40"/>
        <v>5505.7333333333336</v>
      </c>
      <c r="AN102" s="54"/>
      <c r="AO102" s="54"/>
      <c r="AP102" s="54"/>
      <c r="AQ102" s="43">
        <f t="shared" si="41"/>
        <v>6882.166666666667</v>
      </c>
      <c r="AR102" s="41">
        <f t="shared" si="30"/>
        <v>81381.620833333349</v>
      </c>
      <c r="AS102" s="41">
        <f t="shared" si="31"/>
        <v>88263.78750000002</v>
      </c>
      <c r="AT102" s="41">
        <f t="shared" si="38"/>
        <v>8138.1620833333354</v>
      </c>
      <c r="AU102" s="43">
        <f t="shared" si="42"/>
        <v>96401.949583333349</v>
      </c>
    </row>
    <row r="103" spans="1:47" ht="49.5" x14ac:dyDescent="0.25">
      <c r="A103" s="41">
        <v>86</v>
      </c>
      <c r="B103" s="68" t="s">
        <v>345</v>
      </c>
      <c r="C103" s="69" t="s">
        <v>346</v>
      </c>
      <c r="D103" s="69" t="s">
        <v>347</v>
      </c>
      <c r="E103" s="46" t="s">
        <v>62</v>
      </c>
      <c r="F103" s="46" t="s">
        <v>499</v>
      </c>
      <c r="G103" s="46" t="s">
        <v>68</v>
      </c>
      <c r="H103" s="46" t="s">
        <v>64</v>
      </c>
      <c r="I103" s="46" t="s">
        <v>68</v>
      </c>
      <c r="J103" s="46">
        <v>5.41</v>
      </c>
      <c r="K103" s="46"/>
      <c r="L103" s="43">
        <v>17697</v>
      </c>
      <c r="M103" s="43">
        <f t="shared" si="39"/>
        <v>95740.77</v>
      </c>
      <c r="N103" s="43">
        <f t="shared" si="33"/>
        <v>0</v>
      </c>
      <c r="O103" s="53">
        <v>9</v>
      </c>
      <c r="P103" s="53"/>
      <c r="Q103" s="43"/>
      <c r="R103" s="53">
        <f t="shared" si="34"/>
        <v>9</v>
      </c>
      <c r="S103" s="54">
        <f t="shared" si="35"/>
        <v>0.5</v>
      </c>
      <c r="T103" s="54">
        <f t="shared" si="46"/>
        <v>0</v>
      </c>
      <c r="U103" s="54">
        <f t="shared" si="46"/>
        <v>0</v>
      </c>
      <c r="V103" s="54">
        <f t="shared" si="36"/>
        <v>0.5</v>
      </c>
      <c r="W103" s="43">
        <f t="shared" si="28"/>
        <v>47870.385000000009</v>
      </c>
      <c r="X103" s="43">
        <f t="shared" si="44"/>
        <v>0</v>
      </c>
      <c r="Y103" s="43">
        <f t="shared" si="45"/>
        <v>0</v>
      </c>
      <c r="Z103" s="43">
        <f t="shared" si="37"/>
        <v>47870.385000000009</v>
      </c>
      <c r="AA103" s="48">
        <v>1.25</v>
      </c>
      <c r="AB103" s="43"/>
      <c r="AC103" s="43"/>
      <c r="AD103" s="43"/>
      <c r="AE103" s="43"/>
      <c r="AF103" s="53"/>
      <c r="AG103" s="43"/>
      <c r="AH103" s="54"/>
      <c r="AI103" s="43"/>
      <c r="AJ103" s="43"/>
      <c r="AK103" s="48">
        <f t="shared" si="29"/>
        <v>0.5</v>
      </c>
      <c r="AL103" s="43">
        <v>40</v>
      </c>
      <c r="AM103" s="41">
        <f t="shared" si="40"/>
        <v>3539.4</v>
      </c>
      <c r="AN103" s="54"/>
      <c r="AO103" s="54"/>
      <c r="AP103" s="54"/>
      <c r="AQ103" s="43">
        <f t="shared" si="41"/>
        <v>3539.4</v>
      </c>
      <c r="AR103" s="41">
        <f t="shared" si="30"/>
        <v>59837.981250000012</v>
      </c>
      <c r="AS103" s="41">
        <f t="shared" si="31"/>
        <v>63377.381250000013</v>
      </c>
      <c r="AT103" s="41">
        <f t="shared" si="38"/>
        <v>5983.7981250000012</v>
      </c>
      <c r="AU103" s="43">
        <f t="shared" si="42"/>
        <v>69361.179375000007</v>
      </c>
    </row>
    <row r="104" spans="1:47" ht="33" x14ac:dyDescent="0.25">
      <c r="A104" s="41">
        <v>87</v>
      </c>
      <c r="B104" s="52" t="s">
        <v>348</v>
      </c>
      <c r="C104" s="52" t="s">
        <v>171</v>
      </c>
      <c r="D104" s="52" t="s">
        <v>349</v>
      </c>
      <c r="E104" s="46" t="s">
        <v>62</v>
      </c>
      <c r="F104" s="46" t="s">
        <v>500</v>
      </c>
      <c r="G104" s="46" t="s">
        <v>63</v>
      </c>
      <c r="H104" s="46" t="s">
        <v>64</v>
      </c>
      <c r="I104" s="46" t="s">
        <v>63</v>
      </c>
      <c r="J104" s="46">
        <v>4.95</v>
      </c>
      <c r="K104" s="46"/>
      <c r="L104" s="43">
        <v>17697</v>
      </c>
      <c r="M104" s="43">
        <f t="shared" si="39"/>
        <v>87600.150000000009</v>
      </c>
      <c r="N104" s="43">
        <f t="shared" si="33"/>
        <v>0</v>
      </c>
      <c r="O104" s="53">
        <v>24</v>
      </c>
      <c r="P104" s="53"/>
      <c r="Q104" s="43"/>
      <c r="R104" s="53">
        <f t="shared" si="34"/>
        <v>24</v>
      </c>
      <c r="S104" s="54">
        <f t="shared" si="35"/>
        <v>1.3333333333333333</v>
      </c>
      <c r="T104" s="54">
        <f t="shared" si="46"/>
        <v>0</v>
      </c>
      <c r="U104" s="54">
        <f t="shared" si="46"/>
        <v>0</v>
      </c>
      <c r="V104" s="54">
        <f t="shared" si="36"/>
        <v>1.3333333333333333</v>
      </c>
      <c r="W104" s="43">
        <f t="shared" si="28"/>
        <v>116800.20000000001</v>
      </c>
      <c r="X104" s="43">
        <f t="shared" si="44"/>
        <v>0</v>
      </c>
      <c r="Y104" s="43">
        <f t="shared" si="45"/>
        <v>0</v>
      </c>
      <c r="Z104" s="43">
        <f t="shared" si="37"/>
        <v>116800.20000000001</v>
      </c>
      <c r="AA104" s="48">
        <v>1.25</v>
      </c>
      <c r="AB104" s="43"/>
      <c r="AC104" s="43"/>
      <c r="AD104" s="43"/>
      <c r="AE104" s="54"/>
      <c r="AF104" s="53"/>
      <c r="AG104" s="43"/>
      <c r="AH104" s="54"/>
      <c r="AI104" s="43"/>
      <c r="AJ104" s="43"/>
      <c r="AK104" s="48">
        <f t="shared" si="29"/>
        <v>1.3333333333333333</v>
      </c>
      <c r="AL104" s="43">
        <v>40</v>
      </c>
      <c r="AM104" s="41">
        <f t="shared" si="40"/>
        <v>9438.4</v>
      </c>
      <c r="AN104" s="54"/>
      <c r="AO104" s="54"/>
      <c r="AP104" s="54"/>
      <c r="AQ104" s="43">
        <f t="shared" si="41"/>
        <v>9438.4</v>
      </c>
      <c r="AR104" s="41">
        <f t="shared" si="30"/>
        <v>146000.25</v>
      </c>
      <c r="AS104" s="41">
        <f t="shared" si="31"/>
        <v>155438.65</v>
      </c>
      <c r="AT104" s="41">
        <f t="shared" si="38"/>
        <v>14600.025000000001</v>
      </c>
      <c r="AU104" s="43">
        <f t="shared" si="42"/>
        <v>170038.67499999999</v>
      </c>
    </row>
    <row r="105" spans="1:47" ht="33" x14ac:dyDescent="0.25">
      <c r="A105" s="41">
        <v>88</v>
      </c>
      <c r="B105" s="52" t="s">
        <v>350</v>
      </c>
      <c r="C105" s="52" t="s">
        <v>351</v>
      </c>
      <c r="D105" s="52" t="s">
        <v>352</v>
      </c>
      <c r="E105" s="46" t="s">
        <v>62</v>
      </c>
      <c r="F105" s="46" t="s">
        <v>489</v>
      </c>
      <c r="G105" s="46" t="s">
        <v>146</v>
      </c>
      <c r="H105" s="46" t="s">
        <v>64</v>
      </c>
      <c r="I105" s="46" t="s">
        <v>146</v>
      </c>
      <c r="J105" s="46">
        <v>4.95</v>
      </c>
      <c r="K105" s="46"/>
      <c r="L105" s="43">
        <v>17697</v>
      </c>
      <c r="M105" s="43">
        <f t="shared" si="39"/>
        <v>87600.150000000009</v>
      </c>
      <c r="N105" s="43">
        <f t="shared" si="33"/>
        <v>0</v>
      </c>
      <c r="O105" s="53">
        <v>17</v>
      </c>
      <c r="P105" s="53"/>
      <c r="Q105" s="43"/>
      <c r="R105" s="53">
        <f t="shared" si="34"/>
        <v>17</v>
      </c>
      <c r="S105" s="54">
        <f t="shared" si="35"/>
        <v>0.94444444444444442</v>
      </c>
      <c r="T105" s="54">
        <f t="shared" si="46"/>
        <v>0</v>
      </c>
      <c r="U105" s="54">
        <f t="shared" si="46"/>
        <v>0</v>
      </c>
      <c r="V105" s="54">
        <f t="shared" si="36"/>
        <v>0.94444444444444442</v>
      </c>
      <c r="W105" s="43">
        <f t="shared" si="28"/>
        <v>82733.475000000006</v>
      </c>
      <c r="X105" s="43">
        <f t="shared" si="44"/>
        <v>0</v>
      </c>
      <c r="Y105" s="43">
        <f t="shared" si="45"/>
        <v>0</v>
      </c>
      <c r="Z105" s="43">
        <f t="shared" si="37"/>
        <v>82733.475000000006</v>
      </c>
      <c r="AA105" s="48">
        <v>1.25</v>
      </c>
      <c r="AB105" s="43"/>
      <c r="AC105" s="43"/>
      <c r="AD105" s="43"/>
      <c r="AE105" s="54"/>
      <c r="AF105" s="53"/>
      <c r="AG105" s="43"/>
      <c r="AH105" s="54">
        <v>1</v>
      </c>
      <c r="AI105" s="43">
        <v>15</v>
      </c>
      <c r="AJ105" s="43">
        <f>17697*AI105%*AH105</f>
        <v>2654.5499999999997</v>
      </c>
      <c r="AK105" s="48">
        <f t="shared" si="29"/>
        <v>0.94444444444444442</v>
      </c>
      <c r="AL105" s="43">
        <v>40</v>
      </c>
      <c r="AM105" s="41">
        <f t="shared" si="40"/>
        <v>6685.5333333333338</v>
      </c>
      <c r="AN105" s="54"/>
      <c r="AO105" s="54"/>
      <c r="AP105" s="54"/>
      <c r="AQ105" s="43">
        <f t="shared" si="41"/>
        <v>9340.0833333333339</v>
      </c>
      <c r="AR105" s="41">
        <f t="shared" si="30"/>
        <v>103416.84375</v>
      </c>
      <c r="AS105" s="41">
        <f t="shared" si="31"/>
        <v>112756.92708333333</v>
      </c>
      <c r="AT105" s="41">
        <f t="shared" si="38"/>
        <v>10341.684375000001</v>
      </c>
      <c r="AU105" s="43">
        <f t="shared" si="42"/>
        <v>123098.61145833333</v>
      </c>
    </row>
    <row r="106" spans="1:47" ht="33" x14ac:dyDescent="0.25">
      <c r="A106" s="41">
        <f t="shared" si="43"/>
        <v>89</v>
      </c>
      <c r="B106" s="52" t="s">
        <v>353</v>
      </c>
      <c r="C106" s="52" t="s">
        <v>148</v>
      </c>
      <c r="D106" s="52" t="s">
        <v>354</v>
      </c>
      <c r="E106" s="46" t="s">
        <v>62</v>
      </c>
      <c r="F106" s="67" t="s">
        <v>528</v>
      </c>
      <c r="G106" s="67" t="s">
        <v>157</v>
      </c>
      <c r="H106" s="46" t="s">
        <v>69</v>
      </c>
      <c r="I106" s="67" t="s">
        <v>157</v>
      </c>
      <c r="J106" s="46">
        <v>5.08</v>
      </c>
      <c r="K106" s="46"/>
      <c r="L106" s="43">
        <v>17697</v>
      </c>
      <c r="M106" s="43">
        <f t="shared" si="39"/>
        <v>89900.76</v>
      </c>
      <c r="N106" s="43">
        <f t="shared" si="33"/>
        <v>0</v>
      </c>
      <c r="O106" s="53">
        <v>19.5</v>
      </c>
      <c r="P106" s="53"/>
      <c r="Q106" s="43"/>
      <c r="R106" s="53">
        <f t="shared" si="34"/>
        <v>19.5</v>
      </c>
      <c r="S106" s="54">
        <f t="shared" si="35"/>
        <v>1.0833333333333333</v>
      </c>
      <c r="T106" s="54">
        <f t="shared" si="46"/>
        <v>0</v>
      </c>
      <c r="U106" s="54">
        <f t="shared" si="46"/>
        <v>0</v>
      </c>
      <c r="V106" s="54">
        <f t="shared" si="36"/>
        <v>1.0833333333333333</v>
      </c>
      <c r="W106" s="43">
        <f t="shared" si="28"/>
        <v>97392.49</v>
      </c>
      <c r="X106" s="43">
        <f t="shared" si="44"/>
        <v>0</v>
      </c>
      <c r="Y106" s="43">
        <f t="shared" si="45"/>
        <v>0</v>
      </c>
      <c r="Z106" s="43">
        <f t="shared" si="37"/>
        <v>97392.49</v>
      </c>
      <c r="AA106" s="48">
        <v>1.25</v>
      </c>
      <c r="AB106" s="43"/>
      <c r="AC106" s="43"/>
      <c r="AD106" s="43"/>
      <c r="AE106" s="54"/>
      <c r="AF106" s="53"/>
      <c r="AG106" s="43"/>
      <c r="AH106" s="54"/>
      <c r="AI106" s="43"/>
      <c r="AJ106" s="43"/>
      <c r="AK106" s="48">
        <f t="shared" si="29"/>
        <v>1.0833333333333333</v>
      </c>
      <c r="AL106" s="43">
        <v>40</v>
      </c>
      <c r="AM106" s="41">
        <f t="shared" si="40"/>
        <v>7668.7</v>
      </c>
      <c r="AN106" s="54"/>
      <c r="AO106" s="54"/>
      <c r="AP106" s="54"/>
      <c r="AQ106" s="43">
        <f t="shared" si="41"/>
        <v>7668.7</v>
      </c>
      <c r="AR106" s="41">
        <f t="shared" si="30"/>
        <v>121740.6125</v>
      </c>
      <c r="AS106" s="41">
        <f t="shared" si="31"/>
        <v>129409.3125</v>
      </c>
      <c r="AT106" s="41">
        <f t="shared" si="38"/>
        <v>12174.061250000001</v>
      </c>
      <c r="AU106" s="43">
        <f t="shared" si="42"/>
        <v>141583.37375</v>
      </c>
    </row>
    <row r="107" spans="1:47" ht="33" x14ac:dyDescent="0.25">
      <c r="A107" s="41">
        <v>90</v>
      </c>
      <c r="B107" s="52" t="s">
        <v>355</v>
      </c>
      <c r="C107" s="52" t="s">
        <v>116</v>
      </c>
      <c r="D107" s="52" t="s">
        <v>356</v>
      </c>
      <c r="E107" s="46" t="s">
        <v>127</v>
      </c>
      <c r="F107" s="46" t="s">
        <v>501</v>
      </c>
      <c r="G107" s="46" t="s">
        <v>181</v>
      </c>
      <c r="H107" s="46" t="s">
        <v>237</v>
      </c>
      <c r="I107" s="46" t="s">
        <v>181</v>
      </c>
      <c r="J107" s="46"/>
      <c r="K107" s="46">
        <v>4.34</v>
      </c>
      <c r="L107" s="43">
        <v>17697</v>
      </c>
      <c r="M107" s="43">
        <f t="shared" si="39"/>
        <v>0</v>
      </c>
      <c r="N107" s="43">
        <f t="shared" si="33"/>
        <v>76804.98</v>
      </c>
      <c r="O107" s="53"/>
      <c r="P107" s="53"/>
      <c r="Q107" s="43">
        <v>6</v>
      </c>
      <c r="R107" s="53">
        <f t="shared" si="34"/>
        <v>6</v>
      </c>
      <c r="S107" s="54">
        <f t="shared" si="35"/>
        <v>0</v>
      </c>
      <c r="T107" s="54">
        <f t="shared" si="46"/>
        <v>0</v>
      </c>
      <c r="U107" s="54">
        <f t="shared" si="46"/>
        <v>0.25</v>
      </c>
      <c r="V107" s="54">
        <f t="shared" si="36"/>
        <v>0.25</v>
      </c>
      <c r="W107" s="43">
        <f t="shared" si="28"/>
        <v>0</v>
      </c>
      <c r="X107" s="43">
        <f t="shared" si="44"/>
        <v>0</v>
      </c>
      <c r="Y107" s="43">
        <f t="shared" si="45"/>
        <v>19201.244999999999</v>
      </c>
      <c r="Z107" s="43">
        <f t="shared" si="37"/>
        <v>19201.244999999999</v>
      </c>
      <c r="AA107" s="48">
        <v>1.25</v>
      </c>
      <c r="AB107" s="43"/>
      <c r="AC107" s="43"/>
      <c r="AD107" s="43"/>
      <c r="AE107" s="54"/>
      <c r="AF107" s="53"/>
      <c r="AG107" s="43"/>
      <c r="AH107" s="54"/>
      <c r="AI107" s="43"/>
      <c r="AJ107" s="43"/>
      <c r="AK107" s="48">
        <f t="shared" si="29"/>
        <v>0</v>
      </c>
      <c r="AL107" s="43"/>
      <c r="AM107" s="41">
        <f t="shared" si="40"/>
        <v>0</v>
      </c>
      <c r="AN107" s="54"/>
      <c r="AO107" s="54"/>
      <c r="AP107" s="54"/>
      <c r="AQ107" s="43">
        <f t="shared" si="41"/>
        <v>0</v>
      </c>
      <c r="AR107" s="41">
        <f t="shared" si="30"/>
        <v>24001.556249999998</v>
      </c>
      <c r="AS107" s="41">
        <f t="shared" si="31"/>
        <v>24001.556249999998</v>
      </c>
      <c r="AT107" s="41">
        <f t="shared" si="38"/>
        <v>2400.1556249999999</v>
      </c>
      <c r="AU107" s="43">
        <f t="shared" si="42"/>
        <v>26401.711874999997</v>
      </c>
    </row>
    <row r="108" spans="1:47" ht="33" x14ac:dyDescent="0.25">
      <c r="A108" s="41">
        <f t="shared" si="43"/>
        <v>91</v>
      </c>
      <c r="B108" s="52" t="s">
        <v>357</v>
      </c>
      <c r="C108" s="52" t="s">
        <v>358</v>
      </c>
      <c r="D108" s="52" t="s">
        <v>359</v>
      </c>
      <c r="E108" s="46" t="s">
        <v>127</v>
      </c>
      <c r="F108" s="46" t="s">
        <v>502</v>
      </c>
      <c r="G108" s="46" t="s">
        <v>234</v>
      </c>
      <c r="H108" s="46" t="s">
        <v>129</v>
      </c>
      <c r="I108" s="46" t="s">
        <v>360</v>
      </c>
      <c r="J108" s="46">
        <v>4.3899999999999997</v>
      </c>
      <c r="K108" s="46"/>
      <c r="L108" s="43">
        <v>17697</v>
      </c>
      <c r="M108" s="43">
        <f t="shared" si="39"/>
        <v>77689.829999999987</v>
      </c>
      <c r="N108" s="43">
        <f t="shared" si="33"/>
        <v>0</v>
      </c>
      <c r="O108" s="53">
        <v>20</v>
      </c>
      <c r="P108" s="53"/>
      <c r="Q108" s="43"/>
      <c r="R108" s="53">
        <f t="shared" si="34"/>
        <v>20</v>
      </c>
      <c r="S108" s="54">
        <f t="shared" si="35"/>
        <v>1.1111111111111112</v>
      </c>
      <c r="T108" s="54">
        <f t="shared" si="46"/>
        <v>0</v>
      </c>
      <c r="U108" s="54">
        <f t="shared" si="46"/>
        <v>0</v>
      </c>
      <c r="V108" s="54">
        <f t="shared" si="36"/>
        <v>1.1111111111111112</v>
      </c>
      <c r="W108" s="43">
        <f t="shared" si="28"/>
        <v>86322.033333333311</v>
      </c>
      <c r="X108" s="43">
        <f t="shared" si="44"/>
        <v>0</v>
      </c>
      <c r="Y108" s="43">
        <f t="shared" si="45"/>
        <v>0</v>
      </c>
      <c r="Z108" s="43">
        <f t="shared" si="37"/>
        <v>86322.033333333311</v>
      </c>
      <c r="AA108" s="48">
        <v>1.25</v>
      </c>
      <c r="AB108" s="43"/>
      <c r="AC108" s="43"/>
      <c r="AD108" s="43"/>
      <c r="AE108" s="54"/>
      <c r="AF108" s="53"/>
      <c r="AG108" s="43"/>
      <c r="AH108" s="54"/>
      <c r="AI108" s="43"/>
      <c r="AJ108" s="43"/>
      <c r="AK108" s="48">
        <f t="shared" si="29"/>
        <v>1.1111111111111112</v>
      </c>
      <c r="AL108" s="43">
        <v>40</v>
      </c>
      <c r="AM108" s="41">
        <f t="shared" si="40"/>
        <v>7865.3333333333339</v>
      </c>
      <c r="AN108" s="54"/>
      <c r="AO108" s="54"/>
      <c r="AP108" s="54"/>
      <c r="AQ108" s="43">
        <f t="shared" si="41"/>
        <v>7865.3333333333339</v>
      </c>
      <c r="AR108" s="41">
        <f t="shared" si="30"/>
        <v>107902.54166666664</v>
      </c>
      <c r="AS108" s="41">
        <f t="shared" si="31"/>
        <v>115767.87499999997</v>
      </c>
      <c r="AT108" s="41">
        <f t="shared" si="38"/>
        <v>10790.254166666666</v>
      </c>
      <c r="AU108" s="43">
        <f t="shared" si="42"/>
        <v>126558.12916666664</v>
      </c>
    </row>
    <row r="109" spans="1:47" ht="49.5" x14ac:dyDescent="0.25">
      <c r="A109" s="41">
        <v>92</v>
      </c>
      <c r="B109" s="52" t="s">
        <v>361</v>
      </c>
      <c r="C109" s="52" t="s">
        <v>116</v>
      </c>
      <c r="D109" s="52" t="s">
        <v>362</v>
      </c>
      <c r="E109" s="46" t="s">
        <v>62</v>
      </c>
      <c r="F109" s="46" t="s">
        <v>503</v>
      </c>
      <c r="G109" s="46" t="s">
        <v>529</v>
      </c>
      <c r="H109" s="46" t="s">
        <v>570</v>
      </c>
      <c r="I109" s="46" t="s">
        <v>225</v>
      </c>
      <c r="J109" s="46">
        <v>5.41</v>
      </c>
      <c r="K109" s="46">
        <v>4.75</v>
      </c>
      <c r="L109" s="43">
        <v>17697</v>
      </c>
      <c r="M109" s="43">
        <f t="shared" si="39"/>
        <v>95740.77</v>
      </c>
      <c r="N109" s="43">
        <f t="shared" si="33"/>
        <v>84060.75</v>
      </c>
      <c r="O109" s="53">
        <v>14</v>
      </c>
      <c r="P109" s="53"/>
      <c r="Q109" s="43">
        <v>12</v>
      </c>
      <c r="R109" s="53">
        <f t="shared" si="34"/>
        <v>26</v>
      </c>
      <c r="S109" s="54">
        <f t="shared" si="35"/>
        <v>0.77777777777777779</v>
      </c>
      <c r="T109" s="54">
        <f t="shared" si="46"/>
        <v>0</v>
      </c>
      <c r="U109" s="54">
        <f t="shared" si="46"/>
        <v>0.5</v>
      </c>
      <c r="V109" s="54">
        <f t="shared" si="36"/>
        <v>1.2777777777777777</v>
      </c>
      <c r="W109" s="43">
        <f t="shared" si="28"/>
        <v>74465.043333333335</v>
      </c>
      <c r="X109" s="43">
        <f t="shared" si="44"/>
        <v>0</v>
      </c>
      <c r="Y109" s="43">
        <f t="shared" si="45"/>
        <v>42030.375</v>
      </c>
      <c r="Z109" s="43">
        <f t="shared" si="37"/>
        <v>116495.41833333333</v>
      </c>
      <c r="AA109" s="48">
        <v>1.25</v>
      </c>
      <c r="AB109" s="43"/>
      <c r="AC109" s="43"/>
      <c r="AD109" s="43"/>
      <c r="AE109" s="54"/>
      <c r="AF109" s="53"/>
      <c r="AG109" s="43"/>
      <c r="AH109" s="54"/>
      <c r="AI109" s="43"/>
      <c r="AJ109" s="43"/>
      <c r="AK109" s="48">
        <f t="shared" si="29"/>
        <v>0.77777777777777779</v>
      </c>
      <c r="AL109" s="43">
        <v>40</v>
      </c>
      <c r="AM109" s="41">
        <f t="shared" si="40"/>
        <v>5505.7333333333336</v>
      </c>
      <c r="AN109" s="54"/>
      <c r="AO109" s="54"/>
      <c r="AP109" s="54"/>
      <c r="AQ109" s="43">
        <f t="shared" si="41"/>
        <v>5505.7333333333336</v>
      </c>
      <c r="AR109" s="41">
        <f t="shared" si="30"/>
        <v>145619.27291666667</v>
      </c>
      <c r="AS109" s="41">
        <f t="shared" si="31"/>
        <v>151125.00625000001</v>
      </c>
      <c r="AT109" s="41">
        <f t="shared" si="38"/>
        <v>14561.927291666667</v>
      </c>
      <c r="AU109" s="43">
        <f t="shared" si="42"/>
        <v>165686.93354166666</v>
      </c>
    </row>
    <row r="110" spans="1:47" ht="49.5" x14ac:dyDescent="0.25">
      <c r="A110" s="41">
        <f t="shared" si="43"/>
        <v>93</v>
      </c>
      <c r="B110" s="52" t="s">
        <v>363</v>
      </c>
      <c r="C110" s="52" t="s">
        <v>364</v>
      </c>
      <c r="D110" s="52" t="s">
        <v>365</v>
      </c>
      <c r="E110" s="46" t="s">
        <v>62</v>
      </c>
      <c r="F110" s="46" t="s">
        <v>504</v>
      </c>
      <c r="G110" s="46" t="s">
        <v>530</v>
      </c>
      <c r="H110" s="46" t="s">
        <v>570</v>
      </c>
      <c r="I110" s="46" t="s">
        <v>366</v>
      </c>
      <c r="J110" s="46">
        <v>5.41</v>
      </c>
      <c r="K110" s="46">
        <v>4.75</v>
      </c>
      <c r="L110" s="43">
        <v>17697</v>
      </c>
      <c r="M110" s="43">
        <f t="shared" si="39"/>
        <v>95740.77</v>
      </c>
      <c r="N110" s="43">
        <f t="shared" si="33"/>
        <v>84060.75</v>
      </c>
      <c r="O110" s="53">
        <v>17.5</v>
      </c>
      <c r="P110" s="53"/>
      <c r="Q110" s="43">
        <v>9</v>
      </c>
      <c r="R110" s="53">
        <f t="shared" si="34"/>
        <v>26.5</v>
      </c>
      <c r="S110" s="54">
        <f t="shared" si="35"/>
        <v>0.97222222222222221</v>
      </c>
      <c r="T110" s="54">
        <f t="shared" si="46"/>
        <v>0</v>
      </c>
      <c r="U110" s="54">
        <f t="shared" si="46"/>
        <v>0.375</v>
      </c>
      <c r="V110" s="54">
        <f t="shared" si="36"/>
        <v>1.3472222222222223</v>
      </c>
      <c r="W110" s="43">
        <f t="shared" si="28"/>
        <v>93081.304166666683</v>
      </c>
      <c r="X110" s="43">
        <f t="shared" si="44"/>
        <v>0</v>
      </c>
      <c r="Y110" s="43">
        <f t="shared" si="45"/>
        <v>31522.78125</v>
      </c>
      <c r="Z110" s="43">
        <f t="shared" si="37"/>
        <v>124604.08541666668</v>
      </c>
      <c r="AA110" s="48">
        <v>1.25</v>
      </c>
      <c r="AB110" s="43"/>
      <c r="AC110" s="43"/>
      <c r="AD110" s="43"/>
      <c r="AE110" s="54"/>
      <c r="AF110" s="53"/>
      <c r="AG110" s="43"/>
      <c r="AH110" s="54"/>
      <c r="AI110" s="43"/>
      <c r="AJ110" s="43"/>
      <c r="AK110" s="48">
        <f t="shared" si="29"/>
        <v>0.97222222222222221</v>
      </c>
      <c r="AL110" s="43">
        <v>40</v>
      </c>
      <c r="AM110" s="41">
        <f t="shared" si="40"/>
        <v>6882.1666666666661</v>
      </c>
      <c r="AN110" s="54"/>
      <c r="AO110" s="54"/>
      <c r="AP110" s="54"/>
      <c r="AQ110" s="43">
        <f t="shared" si="41"/>
        <v>6882.1666666666661</v>
      </c>
      <c r="AR110" s="41">
        <f t="shared" si="30"/>
        <v>155755.10677083334</v>
      </c>
      <c r="AS110" s="41">
        <f t="shared" si="31"/>
        <v>162637.2734375</v>
      </c>
      <c r="AT110" s="41">
        <f t="shared" si="38"/>
        <v>15575.510677083335</v>
      </c>
      <c r="AU110" s="43">
        <f t="shared" si="42"/>
        <v>178212.78411458334</v>
      </c>
    </row>
    <row r="111" spans="1:47" ht="49.5" x14ac:dyDescent="0.25">
      <c r="A111" s="41">
        <v>94</v>
      </c>
      <c r="B111" s="52" t="s">
        <v>367</v>
      </c>
      <c r="C111" s="52" t="s">
        <v>368</v>
      </c>
      <c r="D111" s="52" t="s">
        <v>369</v>
      </c>
      <c r="E111" s="46" t="s">
        <v>62</v>
      </c>
      <c r="F111" s="46" t="s">
        <v>505</v>
      </c>
      <c r="G111" s="46" t="s">
        <v>370</v>
      </c>
      <c r="H111" s="46" t="s">
        <v>572</v>
      </c>
      <c r="I111" s="46" t="s">
        <v>370</v>
      </c>
      <c r="J111" s="46">
        <v>4.66</v>
      </c>
      <c r="K111" s="46">
        <v>4.62</v>
      </c>
      <c r="L111" s="43">
        <v>17697</v>
      </c>
      <c r="M111" s="43">
        <f t="shared" si="39"/>
        <v>82468.02</v>
      </c>
      <c r="N111" s="43">
        <f t="shared" si="33"/>
        <v>81760.14</v>
      </c>
      <c r="O111" s="53">
        <v>15.5</v>
      </c>
      <c r="P111" s="53"/>
      <c r="Q111" s="43">
        <v>12</v>
      </c>
      <c r="R111" s="53">
        <f t="shared" si="34"/>
        <v>27.5</v>
      </c>
      <c r="S111" s="54">
        <f t="shared" si="35"/>
        <v>0.86111111111111116</v>
      </c>
      <c r="T111" s="54">
        <f t="shared" si="46"/>
        <v>0</v>
      </c>
      <c r="U111" s="54">
        <f t="shared" si="46"/>
        <v>0.5</v>
      </c>
      <c r="V111" s="54">
        <f t="shared" si="36"/>
        <v>1.3611111111111112</v>
      </c>
      <c r="W111" s="43">
        <f t="shared" si="28"/>
        <v>71014.128333333341</v>
      </c>
      <c r="X111" s="43">
        <f t="shared" si="44"/>
        <v>0</v>
      </c>
      <c r="Y111" s="43">
        <f t="shared" si="45"/>
        <v>40880.07</v>
      </c>
      <c r="Z111" s="43">
        <f t="shared" si="37"/>
        <v>111894.19833333333</v>
      </c>
      <c r="AA111" s="48">
        <v>1.25</v>
      </c>
      <c r="AB111" s="43"/>
      <c r="AC111" s="43"/>
      <c r="AD111" s="43"/>
      <c r="AE111" s="54"/>
      <c r="AF111" s="53"/>
      <c r="AG111" s="43"/>
      <c r="AH111" s="54"/>
      <c r="AI111" s="43"/>
      <c r="AJ111" s="43"/>
      <c r="AK111" s="48">
        <f t="shared" si="29"/>
        <v>0.86111111111111116</v>
      </c>
      <c r="AL111" s="43">
        <v>40</v>
      </c>
      <c r="AM111" s="41">
        <f t="shared" si="40"/>
        <v>6095.6333333333341</v>
      </c>
      <c r="AN111" s="54"/>
      <c r="AO111" s="54"/>
      <c r="AP111" s="54"/>
      <c r="AQ111" s="43">
        <f t="shared" si="41"/>
        <v>6095.6333333333341</v>
      </c>
      <c r="AR111" s="41">
        <f t="shared" si="30"/>
        <v>139867.74791666667</v>
      </c>
      <c r="AS111" s="41">
        <f t="shared" si="31"/>
        <v>145963.38125000001</v>
      </c>
      <c r="AT111" s="41">
        <f t="shared" si="38"/>
        <v>13986.774791666669</v>
      </c>
      <c r="AU111" s="43">
        <f t="shared" si="42"/>
        <v>159950.15604166666</v>
      </c>
    </row>
    <row r="112" spans="1:47" ht="49.5" x14ac:dyDescent="0.25">
      <c r="A112" s="41">
        <f t="shared" si="43"/>
        <v>95</v>
      </c>
      <c r="B112" s="52" t="s">
        <v>371</v>
      </c>
      <c r="C112" s="52" t="s">
        <v>372</v>
      </c>
      <c r="D112" s="52" t="s">
        <v>373</v>
      </c>
      <c r="E112" s="46" t="s">
        <v>62</v>
      </c>
      <c r="F112" s="46" t="s">
        <v>506</v>
      </c>
      <c r="G112" s="46" t="s">
        <v>374</v>
      </c>
      <c r="H112" s="46" t="s">
        <v>567</v>
      </c>
      <c r="I112" s="46" t="s">
        <v>374</v>
      </c>
      <c r="J112" s="46">
        <v>4.1399999999999997</v>
      </c>
      <c r="K112" s="46">
        <v>4.49</v>
      </c>
      <c r="L112" s="43">
        <v>17697</v>
      </c>
      <c r="M112" s="43">
        <f t="shared" si="39"/>
        <v>73265.579999999987</v>
      </c>
      <c r="N112" s="43">
        <f t="shared" si="33"/>
        <v>79459.53</v>
      </c>
      <c r="O112" s="53">
        <v>9.5</v>
      </c>
      <c r="P112" s="53"/>
      <c r="Q112" s="43">
        <v>6</v>
      </c>
      <c r="R112" s="53">
        <f t="shared" si="34"/>
        <v>15.5</v>
      </c>
      <c r="S112" s="54">
        <f t="shared" si="35"/>
        <v>0.52777777777777779</v>
      </c>
      <c r="T112" s="54">
        <f t="shared" si="46"/>
        <v>0</v>
      </c>
      <c r="U112" s="54">
        <f t="shared" si="46"/>
        <v>0.25</v>
      </c>
      <c r="V112" s="54">
        <f t="shared" si="36"/>
        <v>0.77777777777777779</v>
      </c>
      <c r="W112" s="43">
        <f t="shared" si="28"/>
        <v>38667.944999999992</v>
      </c>
      <c r="X112" s="43">
        <f t="shared" si="44"/>
        <v>0</v>
      </c>
      <c r="Y112" s="43">
        <f t="shared" si="45"/>
        <v>19864.8825</v>
      </c>
      <c r="Z112" s="43">
        <f t="shared" si="37"/>
        <v>58532.827499999992</v>
      </c>
      <c r="AA112" s="48">
        <v>1.25</v>
      </c>
      <c r="AB112" s="43"/>
      <c r="AC112" s="43"/>
      <c r="AD112" s="43"/>
      <c r="AE112" s="54"/>
      <c r="AF112" s="53"/>
      <c r="AG112" s="43"/>
      <c r="AH112" s="54"/>
      <c r="AI112" s="43"/>
      <c r="AJ112" s="43"/>
      <c r="AK112" s="48">
        <f t="shared" si="29"/>
        <v>0.52777777777777779</v>
      </c>
      <c r="AL112" s="43">
        <v>40</v>
      </c>
      <c r="AM112" s="41">
        <f t="shared" si="40"/>
        <v>3736.0333333333333</v>
      </c>
      <c r="AN112" s="54"/>
      <c r="AO112" s="54"/>
      <c r="AP112" s="54"/>
      <c r="AQ112" s="43">
        <f t="shared" si="41"/>
        <v>3736.0333333333333</v>
      </c>
      <c r="AR112" s="41">
        <f t="shared" si="30"/>
        <v>73166.034374999988</v>
      </c>
      <c r="AS112" s="41">
        <f t="shared" si="31"/>
        <v>76902.067708333328</v>
      </c>
      <c r="AT112" s="41">
        <f t="shared" si="38"/>
        <v>7316.603437499999</v>
      </c>
      <c r="AU112" s="43">
        <f t="shared" si="42"/>
        <v>84218.67114583333</v>
      </c>
    </row>
    <row r="113" spans="1:47" ht="33" x14ac:dyDescent="0.25">
      <c r="A113" s="41">
        <v>96</v>
      </c>
      <c r="B113" s="52" t="s">
        <v>375</v>
      </c>
      <c r="C113" s="52" t="s">
        <v>304</v>
      </c>
      <c r="D113" s="52" t="s">
        <v>376</v>
      </c>
      <c r="E113" s="46" t="s">
        <v>127</v>
      </c>
      <c r="F113" s="46" t="s">
        <v>507</v>
      </c>
      <c r="G113" s="46" t="s">
        <v>110</v>
      </c>
      <c r="H113" s="46" t="s">
        <v>133</v>
      </c>
      <c r="I113" s="46" t="s">
        <v>110</v>
      </c>
      <c r="J113" s="46"/>
      <c r="K113" s="46">
        <v>3.41</v>
      </c>
      <c r="L113" s="43">
        <v>17697</v>
      </c>
      <c r="M113" s="43">
        <f t="shared" si="39"/>
        <v>0</v>
      </c>
      <c r="N113" s="43">
        <f t="shared" si="33"/>
        <v>60346.770000000004</v>
      </c>
      <c r="O113" s="53"/>
      <c r="P113" s="53">
        <v>22.5</v>
      </c>
      <c r="Q113" s="43"/>
      <c r="R113" s="53">
        <f t="shared" si="34"/>
        <v>22.5</v>
      </c>
      <c r="S113" s="54">
        <f t="shared" si="35"/>
        <v>0</v>
      </c>
      <c r="T113" s="54">
        <f t="shared" si="46"/>
        <v>0.9375</v>
      </c>
      <c r="U113" s="54">
        <f t="shared" si="46"/>
        <v>0</v>
      </c>
      <c r="V113" s="54">
        <f t="shared" si="36"/>
        <v>0.9375</v>
      </c>
      <c r="W113" s="43">
        <f t="shared" si="28"/>
        <v>0</v>
      </c>
      <c r="X113" s="43">
        <f t="shared" si="44"/>
        <v>56575.096875000003</v>
      </c>
      <c r="Y113" s="43">
        <f t="shared" si="45"/>
        <v>0</v>
      </c>
      <c r="Z113" s="43">
        <f t="shared" si="37"/>
        <v>56575.096875000003</v>
      </c>
      <c r="AA113" s="48">
        <v>1.25</v>
      </c>
      <c r="AB113" s="43"/>
      <c r="AC113" s="43"/>
      <c r="AD113" s="43"/>
      <c r="AE113" s="54"/>
      <c r="AF113" s="53"/>
      <c r="AG113" s="43"/>
      <c r="AH113" s="54"/>
      <c r="AI113" s="43"/>
      <c r="AJ113" s="43"/>
      <c r="AK113" s="48">
        <f t="shared" si="29"/>
        <v>0.9375</v>
      </c>
      <c r="AL113" s="43">
        <v>40</v>
      </c>
      <c r="AM113" s="41">
        <f t="shared" si="40"/>
        <v>6636.375</v>
      </c>
      <c r="AN113" s="54"/>
      <c r="AO113" s="54"/>
      <c r="AP113" s="54"/>
      <c r="AQ113" s="43">
        <f t="shared" si="41"/>
        <v>6636.375</v>
      </c>
      <c r="AR113" s="41">
        <f t="shared" si="30"/>
        <v>70718.87109375</v>
      </c>
      <c r="AS113" s="41">
        <f t="shared" si="31"/>
        <v>77355.24609375</v>
      </c>
      <c r="AT113" s="41">
        <f t="shared" si="38"/>
        <v>7071.8871093750004</v>
      </c>
      <c r="AU113" s="43">
        <f t="shared" si="42"/>
        <v>84427.133203125006</v>
      </c>
    </row>
    <row r="114" spans="1:47" ht="33" x14ac:dyDescent="0.25">
      <c r="A114" s="41">
        <f t="shared" si="43"/>
        <v>97</v>
      </c>
      <c r="B114" s="44" t="s">
        <v>377</v>
      </c>
      <c r="C114" s="44" t="s">
        <v>304</v>
      </c>
      <c r="D114" s="52" t="s">
        <v>378</v>
      </c>
      <c r="E114" s="46" t="s">
        <v>127</v>
      </c>
      <c r="F114" s="46" t="s">
        <v>508</v>
      </c>
      <c r="G114" s="46" t="s">
        <v>110</v>
      </c>
      <c r="H114" s="46" t="s">
        <v>133</v>
      </c>
      <c r="I114" s="46" t="s">
        <v>110</v>
      </c>
      <c r="J114" s="46"/>
      <c r="K114" s="46">
        <v>3.49</v>
      </c>
      <c r="L114" s="43">
        <v>17697</v>
      </c>
      <c r="M114" s="43">
        <f t="shared" si="39"/>
        <v>0</v>
      </c>
      <c r="N114" s="43">
        <f t="shared" si="33"/>
        <v>61762.530000000006</v>
      </c>
      <c r="O114" s="53"/>
      <c r="P114" s="53">
        <v>21</v>
      </c>
      <c r="Q114" s="43"/>
      <c r="R114" s="53">
        <f t="shared" si="34"/>
        <v>21</v>
      </c>
      <c r="S114" s="54">
        <f t="shared" si="35"/>
        <v>0</v>
      </c>
      <c r="T114" s="54">
        <f t="shared" si="46"/>
        <v>0.875</v>
      </c>
      <c r="U114" s="54">
        <f t="shared" si="46"/>
        <v>0</v>
      </c>
      <c r="V114" s="54">
        <f t="shared" si="36"/>
        <v>0.875</v>
      </c>
      <c r="W114" s="43">
        <f t="shared" si="28"/>
        <v>0</v>
      </c>
      <c r="X114" s="43">
        <f t="shared" si="44"/>
        <v>54042.213750000003</v>
      </c>
      <c r="Y114" s="43">
        <f t="shared" si="45"/>
        <v>0</v>
      </c>
      <c r="Z114" s="43">
        <f t="shared" si="37"/>
        <v>54042.213750000003</v>
      </c>
      <c r="AA114" s="48">
        <v>1.25</v>
      </c>
      <c r="AB114" s="43"/>
      <c r="AC114" s="43"/>
      <c r="AD114" s="43"/>
      <c r="AE114" s="54"/>
      <c r="AF114" s="53"/>
      <c r="AG114" s="43"/>
      <c r="AH114" s="54"/>
      <c r="AI114" s="43"/>
      <c r="AJ114" s="43"/>
      <c r="AK114" s="48">
        <f t="shared" si="29"/>
        <v>0.875</v>
      </c>
      <c r="AL114" s="43">
        <v>40</v>
      </c>
      <c r="AM114" s="41">
        <f t="shared" si="40"/>
        <v>6193.95</v>
      </c>
      <c r="AN114" s="54"/>
      <c r="AO114" s="54"/>
      <c r="AP114" s="54"/>
      <c r="AQ114" s="43">
        <f t="shared" si="41"/>
        <v>6193.95</v>
      </c>
      <c r="AR114" s="41">
        <f t="shared" si="30"/>
        <v>67552.767187500009</v>
      </c>
      <c r="AS114" s="41">
        <f t="shared" si="31"/>
        <v>73746.717187500006</v>
      </c>
      <c r="AT114" s="41">
        <f t="shared" si="38"/>
        <v>6755.2767187500012</v>
      </c>
      <c r="AU114" s="43">
        <f t="shared" si="42"/>
        <v>80501.993906250005</v>
      </c>
    </row>
    <row r="115" spans="1:47" ht="49.5" x14ac:dyDescent="0.25">
      <c r="A115" s="41">
        <v>98</v>
      </c>
      <c r="B115" s="52" t="s">
        <v>379</v>
      </c>
      <c r="C115" s="52" t="s">
        <v>380</v>
      </c>
      <c r="D115" s="52" t="s">
        <v>381</v>
      </c>
      <c r="E115" s="46" t="s">
        <v>62</v>
      </c>
      <c r="F115" s="46" t="s">
        <v>509</v>
      </c>
      <c r="G115" s="46" t="s">
        <v>68</v>
      </c>
      <c r="H115" s="46" t="s">
        <v>69</v>
      </c>
      <c r="I115" s="46" t="s">
        <v>68</v>
      </c>
      <c r="J115" s="46">
        <v>5.41</v>
      </c>
      <c r="K115" s="46"/>
      <c r="L115" s="43">
        <v>17697</v>
      </c>
      <c r="M115" s="43">
        <f t="shared" si="39"/>
        <v>95740.77</v>
      </c>
      <c r="N115" s="43">
        <f t="shared" si="33"/>
        <v>0</v>
      </c>
      <c r="O115" s="53">
        <v>5</v>
      </c>
      <c r="P115" s="53"/>
      <c r="Q115" s="43"/>
      <c r="R115" s="53">
        <f t="shared" si="34"/>
        <v>5</v>
      </c>
      <c r="S115" s="54">
        <f t="shared" si="35"/>
        <v>0.27777777777777779</v>
      </c>
      <c r="T115" s="54">
        <f t="shared" si="46"/>
        <v>0</v>
      </c>
      <c r="U115" s="54">
        <f t="shared" si="46"/>
        <v>0</v>
      </c>
      <c r="V115" s="54">
        <f t="shared" si="36"/>
        <v>0.27777777777777779</v>
      </c>
      <c r="W115" s="43">
        <f t="shared" si="28"/>
        <v>26594.658333333336</v>
      </c>
      <c r="X115" s="43">
        <f t="shared" si="44"/>
        <v>0</v>
      </c>
      <c r="Y115" s="43">
        <f t="shared" si="45"/>
        <v>0</v>
      </c>
      <c r="Z115" s="43">
        <f t="shared" si="37"/>
        <v>26594.658333333336</v>
      </c>
      <c r="AA115" s="48">
        <v>1.25</v>
      </c>
      <c r="AB115" s="43"/>
      <c r="AC115" s="43"/>
      <c r="AD115" s="43"/>
      <c r="AE115" s="54"/>
      <c r="AF115" s="53"/>
      <c r="AG115" s="43"/>
      <c r="AH115" s="54"/>
      <c r="AI115" s="43"/>
      <c r="AJ115" s="43"/>
      <c r="AK115" s="48">
        <f t="shared" si="29"/>
        <v>0.27777777777777779</v>
      </c>
      <c r="AL115" s="43">
        <v>40</v>
      </c>
      <c r="AM115" s="41">
        <f t="shared" si="40"/>
        <v>1966.3333333333335</v>
      </c>
      <c r="AN115" s="54"/>
      <c r="AO115" s="54"/>
      <c r="AP115" s="54"/>
      <c r="AQ115" s="43">
        <f t="shared" si="41"/>
        <v>1966.3333333333335</v>
      </c>
      <c r="AR115" s="41">
        <f t="shared" si="30"/>
        <v>33243.322916666672</v>
      </c>
      <c r="AS115" s="41">
        <f t="shared" si="31"/>
        <v>35209.656250000007</v>
      </c>
      <c r="AT115" s="41">
        <f t="shared" si="38"/>
        <v>3324.3322916666675</v>
      </c>
      <c r="AU115" s="43">
        <f t="shared" si="42"/>
        <v>38533.988541666673</v>
      </c>
    </row>
    <row r="116" spans="1:47" ht="33" x14ac:dyDescent="0.25">
      <c r="A116" s="41">
        <v>99</v>
      </c>
      <c r="B116" s="44" t="s">
        <v>540</v>
      </c>
      <c r="C116" s="44" t="s">
        <v>116</v>
      </c>
      <c r="D116" s="44" t="s">
        <v>546</v>
      </c>
      <c r="E116" s="45" t="s">
        <v>62</v>
      </c>
      <c r="F116" s="45" t="s">
        <v>541</v>
      </c>
      <c r="G116" s="45"/>
      <c r="H116" s="45" t="s">
        <v>551</v>
      </c>
      <c r="I116" s="45" t="s">
        <v>68</v>
      </c>
      <c r="J116" s="45"/>
      <c r="K116" s="45">
        <v>4.6900000000000004</v>
      </c>
      <c r="L116" s="41">
        <v>17697</v>
      </c>
      <c r="M116" s="43">
        <f t="shared" si="39"/>
        <v>0</v>
      </c>
      <c r="N116" s="41">
        <f t="shared" si="33"/>
        <v>82998.930000000008</v>
      </c>
      <c r="O116" s="47"/>
      <c r="P116" s="53"/>
      <c r="Q116" s="43">
        <v>6</v>
      </c>
      <c r="R116" s="53">
        <f t="shared" si="34"/>
        <v>6</v>
      </c>
      <c r="S116" s="54">
        <f t="shared" si="35"/>
        <v>0</v>
      </c>
      <c r="T116" s="54">
        <f t="shared" si="46"/>
        <v>0</v>
      </c>
      <c r="U116" s="54">
        <f t="shared" si="46"/>
        <v>0.25</v>
      </c>
      <c r="V116" s="54">
        <f t="shared" si="36"/>
        <v>0.25</v>
      </c>
      <c r="W116" s="43">
        <f t="shared" si="28"/>
        <v>0</v>
      </c>
      <c r="X116" s="43">
        <f t="shared" si="44"/>
        <v>0</v>
      </c>
      <c r="Y116" s="43">
        <f t="shared" si="45"/>
        <v>20749.732500000002</v>
      </c>
      <c r="Z116" s="43">
        <f t="shared" si="37"/>
        <v>20749.732500000002</v>
      </c>
      <c r="AA116" s="48">
        <v>1.25</v>
      </c>
      <c r="AB116" s="43"/>
      <c r="AC116" s="43"/>
      <c r="AD116" s="43"/>
      <c r="AE116" s="54"/>
      <c r="AF116" s="53"/>
      <c r="AG116" s="43"/>
      <c r="AH116" s="54"/>
      <c r="AI116" s="43"/>
      <c r="AJ116" s="43"/>
      <c r="AK116" s="48">
        <f t="shared" si="29"/>
        <v>0</v>
      </c>
      <c r="AL116" s="43">
        <v>40</v>
      </c>
      <c r="AM116" s="41">
        <f t="shared" si="40"/>
        <v>0</v>
      </c>
      <c r="AN116" s="54"/>
      <c r="AO116" s="54"/>
      <c r="AP116" s="54"/>
      <c r="AQ116" s="43">
        <f t="shared" si="41"/>
        <v>0</v>
      </c>
      <c r="AR116" s="41">
        <f t="shared" si="30"/>
        <v>25937.165625000001</v>
      </c>
      <c r="AS116" s="41">
        <f t="shared" si="31"/>
        <v>25937.165625000001</v>
      </c>
      <c r="AT116" s="41">
        <f t="shared" si="38"/>
        <v>2593.7165625000002</v>
      </c>
      <c r="AU116" s="43">
        <f t="shared" si="42"/>
        <v>28530.882187500003</v>
      </c>
    </row>
    <row r="117" spans="1:47" ht="31.5" x14ac:dyDescent="0.25">
      <c r="A117" s="41"/>
      <c r="B117" s="95" t="s">
        <v>559</v>
      </c>
      <c r="C117" s="96" t="s">
        <v>560</v>
      </c>
      <c r="D117" s="96" t="s">
        <v>561</v>
      </c>
      <c r="E117" s="66" t="s">
        <v>62</v>
      </c>
      <c r="F117" s="66" t="s">
        <v>562</v>
      </c>
      <c r="G117" s="45" t="s">
        <v>563</v>
      </c>
      <c r="H117" s="66" t="s">
        <v>573</v>
      </c>
      <c r="I117" s="45"/>
      <c r="J117" s="45">
        <v>4.1399999999999997</v>
      </c>
      <c r="K117" s="45"/>
      <c r="L117" s="41">
        <v>17697</v>
      </c>
      <c r="M117" s="43">
        <f t="shared" si="39"/>
        <v>73265.579999999987</v>
      </c>
      <c r="N117" s="41">
        <f t="shared" si="33"/>
        <v>0</v>
      </c>
      <c r="O117" s="47">
        <v>9.5</v>
      </c>
      <c r="P117" s="53"/>
      <c r="Q117" s="43"/>
      <c r="R117" s="53">
        <f t="shared" si="34"/>
        <v>9.5</v>
      </c>
      <c r="S117" s="54">
        <f t="shared" si="35"/>
        <v>0.52777777777777779</v>
      </c>
      <c r="T117" s="54">
        <f t="shared" si="46"/>
        <v>0</v>
      </c>
      <c r="U117" s="54">
        <f t="shared" si="46"/>
        <v>0</v>
      </c>
      <c r="V117" s="54">
        <f t="shared" si="36"/>
        <v>0.52777777777777779</v>
      </c>
      <c r="W117" s="43">
        <f t="shared" si="28"/>
        <v>38667.944999999992</v>
      </c>
      <c r="X117" s="43">
        <f t="shared" si="44"/>
        <v>0</v>
      </c>
      <c r="Y117" s="43">
        <f t="shared" si="45"/>
        <v>0</v>
      </c>
      <c r="Z117" s="43">
        <f t="shared" si="37"/>
        <v>38667.944999999992</v>
      </c>
      <c r="AA117" s="48">
        <v>1.25</v>
      </c>
      <c r="AB117" s="43"/>
      <c r="AC117" s="43"/>
      <c r="AD117" s="43"/>
      <c r="AE117" s="54"/>
      <c r="AF117" s="53"/>
      <c r="AG117" s="43"/>
      <c r="AH117" s="54"/>
      <c r="AI117" s="43"/>
      <c r="AJ117" s="43"/>
      <c r="AK117" s="48">
        <f t="shared" si="29"/>
        <v>0.52777777777777779</v>
      </c>
      <c r="AL117" s="43">
        <v>40</v>
      </c>
      <c r="AM117" s="41">
        <f t="shared" si="40"/>
        <v>3736.0333333333333</v>
      </c>
      <c r="AN117" s="54"/>
      <c r="AO117" s="54"/>
      <c r="AP117" s="54"/>
      <c r="AQ117" s="43">
        <f t="shared" si="41"/>
        <v>3736.0333333333333</v>
      </c>
      <c r="AR117" s="41">
        <f t="shared" si="30"/>
        <v>48334.931249999994</v>
      </c>
      <c r="AS117" s="41">
        <f t="shared" si="31"/>
        <v>52070.964583333327</v>
      </c>
      <c r="AT117" s="41">
        <f t="shared" si="38"/>
        <v>4833.493125</v>
      </c>
      <c r="AU117" s="43">
        <f t="shared" si="42"/>
        <v>56904.457708333328</v>
      </c>
    </row>
    <row r="118" spans="1:47" ht="66" x14ac:dyDescent="0.25">
      <c r="A118" s="41">
        <v>100</v>
      </c>
      <c r="B118" s="52" t="s">
        <v>382</v>
      </c>
      <c r="C118" s="52" t="s">
        <v>383</v>
      </c>
      <c r="D118" s="52" t="s">
        <v>384</v>
      </c>
      <c r="E118" s="46" t="s">
        <v>62</v>
      </c>
      <c r="F118" s="46" t="s">
        <v>510</v>
      </c>
      <c r="G118" s="46"/>
      <c r="H118" s="46" t="s">
        <v>574</v>
      </c>
      <c r="I118" s="46" t="s">
        <v>110</v>
      </c>
      <c r="J118" s="46">
        <v>4.1399999999999997</v>
      </c>
      <c r="K118" s="46">
        <v>4</v>
      </c>
      <c r="L118" s="43">
        <v>17697</v>
      </c>
      <c r="M118" s="43">
        <f t="shared" si="39"/>
        <v>73265.579999999987</v>
      </c>
      <c r="N118" s="43">
        <f t="shared" si="33"/>
        <v>70788</v>
      </c>
      <c r="O118" s="53">
        <v>22.5</v>
      </c>
      <c r="P118" s="53"/>
      <c r="Q118" s="43">
        <v>6</v>
      </c>
      <c r="R118" s="53">
        <f t="shared" si="34"/>
        <v>28.5</v>
      </c>
      <c r="S118" s="54">
        <f t="shared" si="35"/>
        <v>1.25</v>
      </c>
      <c r="T118" s="54">
        <f t="shared" ref="T118:U132" si="47">P118/24</f>
        <v>0</v>
      </c>
      <c r="U118" s="54">
        <f t="shared" si="47"/>
        <v>0.25</v>
      </c>
      <c r="V118" s="54">
        <f t="shared" si="36"/>
        <v>1.5</v>
      </c>
      <c r="W118" s="43">
        <f t="shared" si="28"/>
        <v>91581.974999999991</v>
      </c>
      <c r="X118" s="43">
        <f t="shared" si="44"/>
        <v>0</v>
      </c>
      <c r="Y118" s="43">
        <f t="shared" si="45"/>
        <v>17697</v>
      </c>
      <c r="Z118" s="43">
        <f t="shared" si="37"/>
        <v>109278.97499999999</v>
      </c>
      <c r="AA118" s="48">
        <v>1.25</v>
      </c>
      <c r="AB118" s="43"/>
      <c r="AC118" s="43"/>
      <c r="AD118" s="43"/>
      <c r="AE118" s="54"/>
      <c r="AF118" s="53"/>
      <c r="AG118" s="43"/>
      <c r="AH118" s="54"/>
      <c r="AI118" s="43"/>
      <c r="AJ118" s="43"/>
      <c r="AK118" s="48">
        <f t="shared" si="29"/>
        <v>1.25</v>
      </c>
      <c r="AL118" s="43">
        <v>40</v>
      </c>
      <c r="AM118" s="41">
        <f t="shared" si="40"/>
        <v>8848.5</v>
      </c>
      <c r="AN118" s="54"/>
      <c r="AO118" s="54"/>
      <c r="AP118" s="54"/>
      <c r="AQ118" s="43">
        <f t="shared" si="41"/>
        <v>8848.5</v>
      </c>
      <c r="AR118" s="41">
        <f t="shared" si="30"/>
        <v>136598.71875</v>
      </c>
      <c r="AS118" s="41">
        <f t="shared" si="31"/>
        <v>145447.21875</v>
      </c>
      <c r="AT118" s="41">
        <f t="shared" si="38"/>
        <v>13659.871875000001</v>
      </c>
      <c r="AU118" s="43">
        <f t="shared" si="42"/>
        <v>159107.09062500001</v>
      </c>
    </row>
    <row r="119" spans="1:47" ht="45" x14ac:dyDescent="0.25">
      <c r="A119" s="41">
        <v>101</v>
      </c>
      <c r="B119" s="44" t="s">
        <v>385</v>
      </c>
      <c r="C119" s="44" t="s">
        <v>116</v>
      </c>
      <c r="D119" s="44" t="s">
        <v>386</v>
      </c>
      <c r="E119" s="46" t="s">
        <v>127</v>
      </c>
      <c r="F119" s="46" t="s">
        <v>511</v>
      </c>
      <c r="G119" s="46" t="s">
        <v>110</v>
      </c>
      <c r="H119" s="46" t="s">
        <v>133</v>
      </c>
      <c r="I119" s="46" t="s">
        <v>110</v>
      </c>
      <c r="J119" s="46"/>
      <c r="K119" s="46">
        <v>3.69</v>
      </c>
      <c r="L119" s="43">
        <v>17697</v>
      </c>
      <c r="M119" s="43">
        <f t="shared" si="39"/>
        <v>0</v>
      </c>
      <c r="N119" s="43">
        <f t="shared" si="33"/>
        <v>65301.93</v>
      </c>
      <c r="O119" s="53"/>
      <c r="P119" s="53"/>
      <c r="Q119" s="43">
        <v>12</v>
      </c>
      <c r="R119" s="53">
        <f t="shared" si="34"/>
        <v>12</v>
      </c>
      <c r="S119" s="54">
        <f t="shared" si="35"/>
        <v>0</v>
      </c>
      <c r="T119" s="54">
        <f t="shared" si="47"/>
        <v>0</v>
      </c>
      <c r="U119" s="54">
        <f t="shared" si="47"/>
        <v>0.5</v>
      </c>
      <c r="V119" s="54">
        <f t="shared" si="36"/>
        <v>0.5</v>
      </c>
      <c r="W119" s="43">
        <f t="shared" si="28"/>
        <v>0</v>
      </c>
      <c r="X119" s="43">
        <f t="shared" si="44"/>
        <v>0</v>
      </c>
      <c r="Y119" s="43">
        <f t="shared" si="45"/>
        <v>32650.965000000004</v>
      </c>
      <c r="Z119" s="43">
        <f t="shared" si="37"/>
        <v>32650.965000000004</v>
      </c>
      <c r="AA119" s="48">
        <v>1.25</v>
      </c>
      <c r="AB119" s="43"/>
      <c r="AC119" s="43"/>
      <c r="AD119" s="43"/>
      <c r="AE119" s="54"/>
      <c r="AF119" s="53"/>
      <c r="AG119" s="43"/>
      <c r="AH119" s="54"/>
      <c r="AI119" s="43"/>
      <c r="AJ119" s="43"/>
      <c r="AK119" s="48">
        <f t="shared" si="29"/>
        <v>0</v>
      </c>
      <c r="AL119" s="43">
        <v>40</v>
      </c>
      <c r="AM119" s="41">
        <f t="shared" si="40"/>
        <v>0</v>
      </c>
      <c r="AN119" s="54"/>
      <c r="AO119" s="54"/>
      <c r="AP119" s="54"/>
      <c r="AQ119" s="43">
        <f t="shared" si="41"/>
        <v>0</v>
      </c>
      <c r="AR119" s="41">
        <f t="shared" si="30"/>
        <v>40813.706250000003</v>
      </c>
      <c r="AS119" s="41">
        <f t="shared" si="31"/>
        <v>40813.706250000003</v>
      </c>
      <c r="AT119" s="41">
        <f t="shared" si="38"/>
        <v>4081.3706250000005</v>
      </c>
      <c r="AU119" s="43">
        <f t="shared" si="42"/>
        <v>44895.076875000006</v>
      </c>
    </row>
    <row r="120" spans="1:47" ht="33" x14ac:dyDescent="0.25">
      <c r="A120" s="41">
        <v>102</v>
      </c>
      <c r="B120" s="52" t="s">
        <v>387</v>
      </c>
      <c r="C120" s="52" t="s">
        <v>388</v>
      </c>
      <c r="D120" s="52" t="s">
        <v>389</v>
      </c>
      <c r="E120" s="46" t="s">
        <v>62</v>
      </c>
      <c r="F120" s="46" t="s">
        <v>512</v>
      </c>
      <c r="G120" s="46" t="s">
        <v>328</v>
      </c>
      <c r="H120" s="46" t="s">
        <v>570</v>
      </c>
      <c r="I120" s="46" t="s">
        <v>328</v>
      </c>
      <c r="J120" s="46">
        <v>5.41</v>
      </c>
      <c r="K120" s="46">
        <v>4.75</v>
      </c>
      <c r="L120" s="43">
        <v>17697</v>
      </c>
      <c r="M120" s="43">
        <f t="shared" si="39"/>
        <v>95740.77</v>
      </c>
      <c r="N120" s="43">
        <f t="shared" si="33"/>
        <v>84060.75</v>
      </c>
      <c r="O120" s="53">
        <v>4</v>
      </c>
      <c r="P120" s="53">
        <v>12</v>
      </c>
      <c r="Q120" s="43"/>
      <c r="R120" s="53">
        <f t="shared" si="34"/>
        <v>16</v>
      </c>
      <c r="S120" s="54">
        <f t="shared" si="35"/>
        <v>0.22222222222222221</v>
      </c>
      <c r="T120" s="54">
        <f t="shared" si="47"/>
        <v>0.5</v>
      </c>
      <c r="U120" s="54">
        <f t="shared" si="47"/>
        <v>0</v>
      </c>
      <c r="V120" s="54">
        <f t="shared" si="36"/>
        <v>0.72222222222222221</v>
      </c>
      <c r="W120" s="43">
        <f t="shared" si="28"/>
        <v>21275.726666666669</v>
      </c>
      <c r="X120" s="43">
        <f t="shared" si="44"/>
        <v>42030.375</v>
      </c>
      <c r="Y120" s="43">
        <f t="shared" si="45"/>
        <v>0</v>
      </c>
      <c r="Z120" s="43">
        <f t="shared" si="37"/>
        <v>63306.101666666669</v>
      </c>
      <c r="AA120" s="48">
        <v>1.25</v>
      </c>
      <c r="AB120" s="43"/>
      <c r="AC120" s="43"/>
      <c r="AD120" s="43"/>
      <c r="AE120" s="54"/>
      <c r="AF120" s="53"/>
      <c r="AG120" s="43"/>
      <c r="AH120" s="54"/>
      <c r="AI120" s="43"/>
      <c r="AJ120" s="43"/>
      <c r="AK120" s="48">
        <f t="shared" si="29"/>
        <v>0.72222222222222221</v>
      </c>
      <c r="AL120" s="43">
        <v>40</v>
      </c>
      <c r="AM120" s="41">
        <f t="shared" si="40"/>
        <v>5112.4666666666672</v>
      </c>
      <c r="AN120" s="54"/>
      <c r="AO120" s="54"/>
      <c r="AP120" s="54"/>
      <c r="AQ120" s="43">
        <f t="shared" si="41"/>
        <v>5112.4666666666672</v>
      </c>
      <c r="AR120" s="41">
        <f t="shared" si="30"/>
        <v>79132.62708333334</v>
      </c>
      <c r="AS120" s="41">
        <f t="shared" si="31"/>
        <v>84245.09375</v>
      </c>
      <c r="AT120" s="41">
        <f t="shared" si="38"/>
        <v>7913.2627083333346</v>
      </c>
      <c r="AU120" s="43">
        <f t="shared" si="42"/>
        <v>92158.356458333335</v>
      </c>
    </row>
    <row r="121" spans="1:47" ht="49.5" x14ac:dyDescent="0.25">
      <c r="A121" s="41">
        <v>103</v>
      </c>
      <c r="B121" s="52" t="s">
        <v>390</v>
      </c>
      <c r="C121" s="52" t="s">
        <v>391</v>
      </c>
      <c r="D121" s="52" t="s">
        <v>392</v>
      </c>
      <c r="E121" s="46" t="s">
        <v>62</v>
      </c>
      <c r="F121" s="70" t="s">
        <v>513</v>
      </c>
      <c r="G121" s="46" t="s">
        <v>173</v>
      </c>
      <c r="H121" s="46" t="s">
        <v>69</v>
      </c>
      <c r="I121" s="46" t="s">
        <v>68</v>
      </c>
      <c r="J121" s="46">
        <v>5.41</v>
      </c>
      <c r="K121" s="46"/>
      <c r="L121" s="43">
        <v>17697</v>
      </c>
      <c r="M121" s="43">
        <f t="shared" si="39"/>
        <v>95740.77</v>
      </c>
      <c r="N121" s="43">
        <f t="shared" si="33"/>
        <v>0</v>
      </c>
      <c r="O121" s="53">
        <v>6.5</v>
      </c>
      <c r="P121" s="53"/>
      <c r="Q121" s="43"/>
      <c r="R121" s="53">
        <f t="shared" si="34"/>
        <v>6.5</v>
      </c>
      <c r="S121" s="54">
        <f t="shared" si="35"/>
        <v>0.3611111111111111</v>
      </c>
      <c r="T121" s="54">
        <f t="shared" si="47"/>
        <v>0</v>
      </c>
      <c r="U121" s="54">
        <f t="shared" si="47"/>
        <v>0</v>
      </c>
      <c r="V121" s="54">
        <f t="shared" si="36"/>
        <v>0.3611111111111111</v>
      </c>
      <c r="W121" s="43">
        <f t="shared" si="28"/>
        <v>34573.055833333339</v>
      </c>
      <c r="X121" s="43">
        <f t="shared" si="44"/>
        <v>0</v>
      </c>
      <c r="Y121" s="43">
        <f t="shared" si="45"/>
        <v>0</v>
      </c>
      <c r="Z121" s="43">
        <f t="shared" si="37"/>
        <v>34573.055833333339</v>
      </c>
      <c r="AA121" s="48">
        <v>1.25</v>
      </c>
      <c r="AB121" s="43"/>
      <c r="AC121" s="43"/>
      <c r="AD121" s="43"/>
      <c r="AE121" s="54"/>
      <c r="AF121" s="53"/>
      <c r="AG121" s="43"/>
      <c r="AH121" s="54"/>
      <c r="AI121" s="43"/>
      <c r="AJ121" s="43"/>
      <c r="AK121" s="48">
        <f t="shared" si="29"/>
        <v>0.3611111111111111</v>
      </c>
      <c r="AL121" s="43">
        <v>40</v>
      </c>
      <c r="AM121" s="41">
        <f t="shared" si="40"/>
        <v>2556.2333333333336</v>
      </c>
      <c r="AN121" s="54"/>
      <c r="AO121" s="54"/>
      <c r="AP121" s="54"/>
      <c r="AQ121" s="43">
        <f t="shared" si="41"/>
        <v>2556.2333333333336</v>
      </c>
      <c r="AR121" s="41">
        <f t="shared" si="30"/>
        <v>43216.319791666676</v>
      </c>
      <c r="AS121" s="41">
        <f t="shared" si="31"/>
        <v>45772.553125000006</v>
      </c>
      <c r="AT121" s="41">
        <f t="shared" si="38"/>
        <v>4321.6319791666674</v>
      </c>
      <c r="AU121" s="43">
        <f t="shared" si="42"/>
        <v>50094.185104166674</v>
      </c>
    </row>
    <row r="122" spans="1:47" ht="49.5" x14ac:dyDescent="0.25">
      <c r="A122" s="41">
        <v>104</v>
      </c>
      <c r="B122" s="44" t="s">
        <v>393</v>
      </c>
      <c r="C122" s="44" t="s">
        <v>135</v>
      </c>
      <c r="D122" s="44" t="s">
        <v>394</v>
      </c>
      <c r="E122" s="45" t="s">
        <v>62</v>
      </c>
      <c r="F122" s="45" t="s">
        <v>514</v>
      </c>
      <c r="G122" s="45" t="s">
        <v>68</v>
      </c>
      <c r="H122" s="46" t="s">
        <v>69</v>
      </c>
      <c r="I122" s="46" t="s">
        <v>68</v>
      </c>
      <c r="J122" s="46">
        <v>5.41</v>
      </c>
      <c r="K122" s="46"/>
      <c r="L122" s="43">
        <v>17697</v>
      </c>
      <c r="M122" s="43">
        <f t="shared" si="39"/>
        <v>95740.77</v>
      </c>
      <c r="N122" s="43">
        <f t="shared" si="33"/>
        <v>0</v>
      </c>
      <c r="O122" s="53">
        <v>18</v>
      </c>
      <c r="P122" s="53"/>
      <c r="Q122" s="43"/>
      <c r="R122" s="53">
        <f t="shared" si="34"/>
        <v>18</v>
      </c>
      <c r="S122" s="54">
        <f t="shared" si="35"/>
        <v>1</v>
      </c>
      <c r="T122" s="54">
        <f t="shared" si="47"/>
        <v>0</v>
      </c>
      <c r="U122" s="54">
        <f t="shared" si="47"/>
        <v>0</v>
      </c>
      <c r="V122" s="54">
        <f t="shared" si="36"/>
        <v>1</v>
      </c>
      <c r="W122" s="43">
        <f t="shared" si="28"/>
        <v>95740.770000000019</v>
      </c>
      <c r="X122" s="43">
        <f t="shared" si="44"/>
        <v>0</v>
      </c>
      <c r="Y122" s="43">
        <f t="shared" si="45"/>
        <v>0</v>
      </c>
      <c r="Z122" s="43">
        <f t="shared" si="37"/>
        <v>95740.770000000019</v>
      </c>
      <c r="AA122" s="48">
        <v>1.25</v>
      </c>
      <c r="AB122" s="43">
        <v>9</v>
      </c>
      <c r="AC122" s="43">
        <v>25</v>
      </c>
      <c r="AD122" s="43">
        <f>17697*AC122%/18*AB122</f>
        <v>2212.125</v>
      </c>
      <c r="AE122" s="54">
        <v>9</v>
      </c>
      <c r="AF122" s="53">
        <v>12.5</v>
      </c>
      <c r="AG122" s="43">
        <f>17697*AF122%/18*AE122</f>
        <v>1106.0625</v>
      </c>
      <c r="AH122" s="54">
        <v>1</v>
      </c>
      <c r="AI122" s="43">
        <v>30</v>
      </c>
      <c r="AJ122" s="43">
        <v>5309</v>
      </c>
      <c r="AK122" s="48">
        <f t="shared" si="29"/>
        <v>1</v>
      </c>
      <c r="AL122" s="43">
        <v>40</v>
      </c>
      <c r="AM122" s="41">
        <f t="shared" si="40"/>
        <v>7078.8</v>
      </c>
      <c r="AN122" s="54"/>
      <c r="AO122" s="54">
        <f>Z122*70%*1.25</f>
        <v>83773.173750000002</v>
      </c>
      <c r="AP122" s="54"/>
      <c r="AQ122" s="43">
        <f t="shared" si="41"/>
        <v>99479.161250000005</v>
      </c>
      <c r="AR122" s="41">
        <f t="shared" si="30"/>
        <v>119675.96250000002</v>
      </c>
      <c r="AS122" s="41">
        <f t="shared" si="31"/>
        <v>219155.12375000003</v>
      </c>
      <c r="AT122" s="41">
        <f t="shared" si="38"/>
        <v>11967.596250000002</v>
      </c>
      <c r="AU122" s="43">
        <f t="shared" si="42"/>
        <v>231122.72000000003</v>
      </c>
    </row>
    <row r="123" spans="1:47" ht="33" x14ac:dyDescent="0.25">
      <c r="A123" s="41">
        <v>105</v>
      </c>
      <c r="B123" s="52" t="s">
        <v>395</v>
      </c>
      <c r="C123" s="44" t="s">
        <v>116</v>
      </c>
      <c r="D123" s="52" t="s">
        <v>396</v>
      </c>
      <c r="E123" s="45" t="s">
        <v>127</v>
      </c>
      <c r="F123" s="70" t="s">
        <v>515</v>
      </c>
      <c r="G123" s="46"/>
      <c r="H123" s="46" t="s">
        <v>237</v>
      </c>
      <c r="I123" s="46" t="s">
        <v>68</v>
      </c>
      <c r="J123" s="46"/>
      <c r="K123" s="46">
        <v>4.22</v>
      </c>
      <c r="L123" s="43">
        <v>17697</v>
      </c>
      <c r="M123" s="43">
        <f t="shared" si="39"/>
        <v>0</v>
      </c>
      <c r="N123" s="43">
        <f t="shared" si="33"/>
        <v>74681.34</v>
      </c>
      <c r="O123" s="53">
        <v>0</v>
      </c>
      <c r="P123" s="53"/>
      <c r="Q123" s="43">
        <v>12</v>
      </c>
      <c r="R123" s="53">
        <f t="shared" si="34"/>
        <v>12</v>
      </c>
      <c r="S123" s="54">
        <f t="shared" si="35"/>
        <v>0</v>
      </c>
      <c r="T123" s="54">
        <f t="shared" si="47"/>
        <v>0</v>
      </c>
      <c r="U123" s="54">
        <f t="shared" si="47"/>
        <v>0.5</v>
      </c>
      <c r="V123" s="54">
        <f t="shared" si="36"/>
        <v>0.5</v>
      </c>
      <c r="W123" s="43">
        <f t="shared" si="28"/>
        <v>0</v>
      </c>
      <c r="X123" s="43">
        <f t="shared" si="44"/>
        <v>0</v>
      </c>
      <c r="Y123" s="43">
        <f t="shared" si="45"/>
        <v>37340.67</v>
      </c>
      <c r="Z123" s="43">
        <f t="shared" si="37"/>
        <v>37340.67</v>
      </c>
      <c r="AA123" s="48">
        <v>1.25</v>
      </c>
      <c r="AB123" s="43"/>
      <c r="AC123" s="43"/>
      <c r="AD123" s="43"/>
      <c r="AE123" s="54"/>
      <c r="AF123" s="53"/>
      <c r="AG123" s="43"/>
      <c r="AH123" s="54"/>
      <c r="AI123" s="43"/>
      <c r="AJ123" s="43"/>
      <c r="AK123" s="48">
        <f t="shared" si="29"/>
        <v>0</v>
      </c>
      <c r="AL123" s="43">
        <v>40</v>
      </c>
      <c r="AM123" s="41">
        <f t="shared" si="40"/>
        <v>0</v>
      </c>
      <c r="AN123" s="54"/>
      <c r="AO123" s="54"/>
      <c r="AP123" s="54"/>
      <c r="AQ123" s="43">
        <f t="shared" si="41"/>
        <v>0</v>
      </c>
      <c r="AR123" s="41">
        <f t="shared" si="30"/>
        <v>46675.837499999994</v>
      </c>
      <c r="AS123" s="41">
        <f t="shared" si="31"/>
        <v>46675.837499999994</v>
      </c>
      <c r="AT123" s="41">
        <f t="shared" si="38"/>
        <v>4667.5837499999998</v>
      </c>
      <c r="AU123" s="43">
        <f t="shared" si="42"/>
        <v>51343.421249999992</v>
      </c>
    </row>
    <row r="124" spans="1:47" ht="33" x14ac:dyDescent="0.25">
      <c r="A124" s="41">
        <v>106</v>
      </c>
      <c r="B124" s="52" t="s">
        <v>397</v>
      </c>
      <c r="C124" s="44" t="s">
        <v>398</v>
      </c>
      <c r="D124" s="52" t="s">
        <v>399</v>
      </c>
      <c r="E124" s="45" t="s">
        <v>204</v>
      </c>
      <c r="F124" s="70" t="s">
        <v>516</v>
      </c>
      <c r="G124" s="46"/>
      <c r="H124" s="46" t="s">
        <v>69</v>
      </c>
      <c r="I124" s="46" t="s">
        <v>68</v>
      </c>
      <c r="J124" s="46">
        <v>5.32</v>
      </c>
      <c r="K124" s="46"/>
      <c r="L124" s="43">
        <v>17697</v>
      </c>
      <c r="M124" s="43">
        <f t="shared" si="39"/>
        <v>94148.040000000008</v>
      </c>
      <c r="N124" s="43">
        <f t="shared" si="33"/>
        <v>0</v>
      </c>
      <c r="O124" s="53">
        <v>12</v>
      </c>
      <c r="P124" s="53"/>
      <c r="Q124" s="43"/>
      <c r="R124" s="53">
        <f t="shared" si="34"/>
        <v>12</v>
      </c>
      <c r="S124" s="54">
        <f t="shared" si="35"/>
        <v>0.66666666666666663</v>
      </c>
      <c r="T124" s="54">
        <f t="shared" si="47"/>
        <v>0</v>
      </c>
      <c r="U124" s="54">
        <f t="shared" si="47"/>
        <v>0</v>
      </c>
      <c r="V124" s="54">
        <f t="shared" si="36"/>
        <v>0.66666666666666663</v>
      </c>
      <c r="W124" s="43">
        <f t="shared" si="28"/>
        <v>62765.36</v>
      </c>
      <c r="X124" s="43">
        <f t="shared" si="44"/>
        <v>0</v>
      </c>
      <c r="Y124" s="43">
        <f t="shared" si="45"/>
        <v>0</v>
      </c>
      <c r="Z124" s="43">
        <f t="shared" si="37"/>
        <v>62765.36</v>
      </c>
      <c r="AA124" s="48">
        <v>1.25</v>
      </c>
      <c r="AB124" s="43"/>
      <c r="AC124" s="43"/>
      <c r="AD124" s="43"/>
      <c r="AE124" s="54"/>
      <c r="AF124" s="53"/>
      <c r="AG124" s="43"/>
      <c r="AH124" s="54"/>
      <c r="AI124" s="43"/>
      <c r="AJ124" s="43"/>
      <c r="AK124" s="48">
        <f t="shared" si="29"/>
        <v>0.66666666666666663</v>
      </c>
      <c r="AL124" s="43">
        <v>40</v>
      </c>
      <c r="AM124" s="41">
        <f t="shared" si="40"/>
        <v>4719.2</v>
      </c>
      <c r="AN124" s="54"/>
      <c r="AO124" s="54"/>
      <c r="AP124" s="54"/>
      <c r="AQ124" s="43">
        <f t="shared" si="41"/>
        <v>4719.2</v>
      </c>
      <c r="AR124" s="41">
        <f t="shared" si="30"/>
        <v>78456.7</v>
      </c>
      <c r="AS124" s="41">
        <f t="shared" si="31"/>
        <v>83175.899999999994</v>
      </c>
      <c r="AT124" s="41">
        <f t="shared" si="38"/>
        <v>7845.67</v>
      </c>
      <c r="AU124" s="43">
        <f t="shared" si="42"/>
        <v>91021.569999999992</v>
      </c>
    </row>
    <row r="125" spans="1:47" ht="33" x14ac:dyDescent="0.25">
      <c r="A125" s="41">
        <v>107</v>
      </c>
      <c r="B125" s="52" t="s">
        <v>400</v>
      </c>
      <c r="C125" s="52" t="s">
        <v>401</v>
      </c>
      <c r="D125" s="52" t="s">
        <v>402</v>
      </c>
      <c r="E125" s="46" t="s">
        <v>62</v>
      </c>
      <c r="F125" s="46" t="s">
        <v>486</v>
      </c>
      <c r="G125" s="46" t="s">
        <v>531</v>
      </c>
      <c r="H125" s="46" t="s">
        <v>64</v>
      </c>
      <c r="I125" s="46" t="s">
        <v>403</v>
      </c>
      <c r="J125" s="46">
        <v>5.12</v>
      </c>
      <c r="K125" s="46">
        <v>4.6900000000000004</v>
      </c>
      <c r="L125" s="43">
        <v>17697</v>
      </c>
      <c r="M125" s="43">
        <f t="shared" si="39"/>
        <v>90608.639999999999</v>
      </c>
      <c r="N125" s="43">
        <f t="shared" si="33"/>
        <v>82998.930000000008</v>
      </c>
      <c r="O125" s="53">
        <v>5</v>
      </c>
      <c r="P125" s="53">
        <v>22</v>
      </c>
      <c r="Q125" s="43"/>
      <c r="R125" s="53">
        <f t="shared" si="34"/>
        <v>27</v>
      </c>
      <c r="S125" s="54">
        <f t="shared" si="35"/>
        <v>0.27777777777777779</v>
      </c>
      <c r="T125" s="54">
        <f t="shared" si="47"/>
        <v>0.91666666666666663</v>
      </c>
      <c r="U125" s="54">
        <f t="shared" si="47"/>
        <v>0</v>
      </c>
      <c r="V125" s="54">
        <f t="shared" si="36"/>
        <v>1.1944444444444444</v>
      </c>
      <c r="W125" s="43">
        <f t="shared" si="28"/>
        <v>25169.066666666666</v>
      </c>
      <c r="X125" s="43">
        <f t="shared" si="44"/>
        <v>76082.352500000008</v>
      </c>
      <c r="Y125" s="43">
        <f t="shared" si="45"/>
        <v>0</v>
      </c>
      <c r="Z125" s="43">
        <f t="shared" si="37"/>
        <v>101251.41916666667</v>
      </c>
      <c r="AA125" s="48">
        <v>1.25</v>
      </c>
      <c r="AB125" s="43"/>
      <c r="AC125" s="43"/>
      <c r="AD125" s="43"/>
      <c r="AE125" s="54"/>
      <c r="AF125" s="53"/>
      <c r="AG125" s="43"/>
      <c r="AH125" s="54"/>
      <c r="AI125" s="43"/>
      <c r="AJ125" s="43"/>
      <c r="AK125" s="48">
        <f t="shared" si="29"/>
        <v>1.1944444444444444</v>
      </c>
      <c r="AL125" s="43">
        <v>40</v>
      </c>
      <c r="AM125" s="41">
        <f t="shared" si="40"/>
        <v>8455.2333333333336</v>
      </c>
      <c r="AN125" s="54"/>
      <c r="AO125" s="54"/>
      <c r="AP125" s="54"/>
      <c r="AQ125" s="43">
        <f t="shared" si="41"/>
        <v>8455.2333333333336</v>
      </c>
      <c r="AR125" s="41">
        <f t="shared" si="30"/>
        <v>126564.27395833335</v>
      </c>
      <c r="AS125" s="41">
        <f t="shared" si="31"/>
        <v>135019.50729166667</v>
      </c>
      <c r="AT125" s="41">
        <f t="shared" si="38"/>
        <v>12656.427395833336</v>
      </c>
      <c r="AU125" s="43">
        <f t="shared" si="42"/>
        <v>147675.9346875</v>
      </c>
    </row>
    <row r="126" spans="1:47" ht="66" x14ac:dyDescent="0.25">
      <c r="A126" s="41">
        <v>108</v>
      </c>
      <c r="B126" s="52" t="s">
        <v>404</v>
      </c>
      <c r="C126" s="52" t="s">
        <v>405</v>
      </c>
      <c r="D126" s="52" t="s">
        <v>406</v>
      </c>
      <c r="E126" s="46" t="s">
        <v>62</v>
      </c>
      <c r="F126" s="46" t="s">
        <v>517</v>
      </c>
      <c r="G126" s="46" t="s">
        <v>110</v>
      </c>
      <c r="H126" s="46" t="s">
        <v>574</v>
      </c>
      <c r="I126" s="46" t="s">
        <v>110</v>
      </c>
      <c r="J126" s="46">
        <v>4.1399999999999997</v>
      </c>
      <c r="K126" s="46">
        <v>4.1900000000000004</v>
      </c>
      <c r="L126" s="43">
        <v>17697</v>
      </c>
      <c r="M126" s="43">
        <f t="shared" si="39"/>
        <v>73265.579999999987</v>
      </c>
      <c r="N126" s="43">
        <f t="shared" si="33"/>
        <v>74150.430000000008</v>
      </c>
      <c r="O126" s="53">
        <v>5</v>
      </c>
      <c r="P126" s="53">
        <v>13</v>
      </c>
      <c r="Q126" s="43"/>
      <c r="R126" s="53">
        <f t="shared" si="34"/>
        <v>18</v>
      </c>
      <c r="S126" s="54">
        <f t="shared" si="35"/>
        <v>0.27777777777777779</v>
      </c>
      <c r="T126" s="54">
        <f t="shared" si="47"/>
        <v>0.54166666666666663</v>
      </c>
      <c r="U126" s="54">
        <f t="shared" si="47"/>
        <v>0</v>
      </c>
      <c r="V126" s="54">
        <f t="shared" si="36"/>
        <v>0.81944444444444442</v>
      </c>
      <c r="W126" s="43">
        <f t="shared" si="28"/>
        <v>20351.549999999996</v>
      </c>
      <c r="X126" s="43">
        <f t="shared" si="44"/>
        <v>40164.816250000003</v>
      </c>
      <c r="Y126" s="43">
        <f t="shared" si="45"/>
        <v>0</v>
      </c>
      <c r="Z126" s="43">
        <f t="shared" si="37"/>
        <v>60516.366249999999</v>
      </c>
      <c r="AA126" s="48">
        <v>1.25</v>
      </c>
      <c r="AB126" s="43"/>
      <c r="AC126" s="43"/>
      <c r="AD126" s="43"/>
      <c r="AE126" s="54"/>
      <c r="AF126" s="53"/>
      <c r="AG126" s="43"/>
      <c r="AH126" s="54"/>
      <c r="AI126" s="43"/>
      <c r="AJ126" s="43"/>
      <c r="AK126" s="48">
        <f t="shared" si="29"/>
        <v>0.81944444444444442</v>
      </c>
      <c r="AL126" s="43">
        <v>40</v>
      </c>
      <c r="AM126" s="41">
        <f t="shared" si="40"/>
        <v>5800.6833333333334</v>
      </c>
      <c r="AN126" s="54"/>
      <c r="AO126" s="54"/>
      <c r="AP126" s="54"/>
      <c r="AQ126" s="43">
        <f t="shared" si="41"/>
        <v>5800.6833333333334</v>
      </c>
      <c r="AR126" s="41">
        <f t="shared" si="30"/>
        <v>75645.457812499997</v>
      </c>
      <c r="AS126" s="41">
        <f t="shared" si="31"/>
        <v>81446.141145833331</v>
      </c>
      <c r="AT126" s="41">
        <f t="shared" si="38"/>
        <v>7564.5457812499999</v>
      </c>
      <c r="AU126" s="43">
        <f t="shared" si="42"/>
        <v>89010.686927083327</v>
      </c>
    </row>
    <row r="127" spans="1:47" ht="49.5" x14ac:dyDescent="0.25">
      <c r="A127" s="41">
        <v>109</v>
      </c>
      <c r="B127" s="52" t="s">
        <v>407</v>
      </c>
      <c r="C127" s="52" t="s">
        <v>408</v>
      </c>
      <c r="D127" s="52" t="s">
        <v>409</v>
      </c>
      <c r="E127" s="46" t="s">
        <v>62</v>
      </c>
      <c r="F127" s="67" t="s">
        <v>439</v>
      </c>
      <c r="G127" s="46" t="s">
        <v>110</v>
      </c>
      <c r="H127" s="46" t="s">
        <v>92</v>
      </c>
      <c r="I127" s="46" t="s">
        <v>110</v>
      </c>
      <c r="J127" s="46">
        <v>4.7300000000000004</v>
      </c>
      <c r="K127" s="46"/>
      <c r="L127" s="43">
        <v>17697</v>
      </c>
      <c r="M127" s="43">
        <f t="shared" si="39"/>
        <v>83706.810000000012</v>
      </c>
      <c r="N127" s="43">
        <f t="shared" si="33"/>
        <v>0</v>
      </c>
      <c r="O127" s="53">
        <v>22</v>
      </c>
      <c r="P127" s="53"/>
      <c r="Q127" s="43"/>
      <c r="R127" s="53">
        <f t="shared" si="34"/>
        <v>22</v>
      </c>
      <c r="S127" s="54">
        <f t="shared" si="35"/>
        <v>1.2222222222222223</v>
      </c>
      <c r="T127" s="54">
        <f t="shared" si="47"/>
        <v>0</v>
      </c>
      <c r="U127" s="54">
        <f t="shared" si="47"/>
        <v>0</v>
      </c>
      <c r="V127" s="54">
        <f t="shared" si="36"/>
        <v>1.2222222222222223</v>
      </c>
      <c r="W127" s="43">
        <f t="shared" si="28"/>
        <v>102308.32333333335</v>
      </c>
      <c r="X127" s="43">
        <f t="shared" si="44"/>
        <v>0</v>
      </c>
      <c r="Y127" s="43">
        <f t="shared" si="45"/>
        <v>0</v>
      </c>
      <c r="Z127" s="43">
        <f t="shared" si="37"/>
        <v>102308.32333333335</v>
      </c>
      <c r="AA127" s="48">
        <v>1.25</v>
      </c>
      <c r="AB127" s="43"/>
      <c r="AC127" s="43"/>
      <c r="AD127" s="43"/>
      <c r="AE127" s="54"/>
      <c r="AF127" s="53"/>
      <c r="AG127" s="43"/>
      <c r="AH127" s="54"/>
      <c r="AI127" s="43"/>
      <c r="AJ127" s="43"/>
      <c r="AK127" s="48">
        <f t="shared" si="29"/>
        <v>1.2222222222222223</v>
      </c>
      <c r="AL127" s="43">
        <v>40</v>
      </c>
      <c r="AM127" s="41">
        <f t="shared" si="40"/>
        <v>8651.8666666666668</v>
      </c>
      <c r="AN127" s="54"/>
      <c r="AO127" s="54"/>
      <c r="AP127" s="54"/>
      <c r="AQ127" s="43">
        <f t="shared" si="41"/>
        <v>8651.8666666666668</v>
      </c>
      <c r="AR127" s="41">
        <f t="shared" si="30"/>
        <v>127885.40416666669</v>
      </c>
      <c r="AS127" s="41">
        <f t="shared" si="31"/>
        <v>136537.27083333334</v>
      </c>
      <c r="AT127" s="41">
        <f t="shared" si="38"/>
        <v>12788.54041666667</v>
      </c>
      <c r="AU127" s="43">
        <f t="shared" si="42"/>
        <v>149325.81125000003</v>
      </c>
    </row>
    <row r="128" spans="1:47" ht="49.5" x14ac:dyDescent="0.25">
      <c r="A128" s="41">
        <v>110</v>
      </c>
      <c r="B128" s="52" t="s">
        <v>410</v>
      </c>
      <c r="C128" s="52" t="s">
        <v>411</v>
      </c>
      <c r="D128" s="52" t="s">
        <v>412</v>
      </c>
      <c r="E128" s="46" t="s">
        <v>62</v>
      </c>
      <c r="F128" s="46" t="s">
        <v>518</v>
      </c>
      <c r="G128" s="46" t="s">
        <v>76</v>
      </c>
      <c r="H128" s="46" t="s">
        <v>77</v>
      </c>
      <c r="I128" s="46" t="s">
        <v>76</v>
      </c>
      <c r="J128" s="46">
        <v>5.08</v>
      </c>
      <c r="K128" s="46"/>
      <c r="L128" s="43">
        <v>17697</v>
      </c>
      <c r="M128" s="43">
        <f t="shared" si="39"/>
        <v>89900.76</v>
      </c>
      <c r="N128" s="43">
        <f t="shared" si="33"/>
        <v>0</v>
      </c>
      <c r="O128" s="53">
        <v>34</v>
      </c>
      <c r="P128" s="53"/>
      <c r="Q128" s="43"/>
      <c r="R128" s="53">
        <f t="shared" si="34"/>
        <v>34</v>
      </c>
      <c r="S128" s="54">
        <f t="shared" si="35"/>
        <v>1.8888888888888888</v>
      </c>
      <c r="T128" s="54">
        <f t="shared" si="47"/>
        <v>0</v>
      </c>
      <c r="U128" s="54">
        <f t="shared" si="47"/>
        <v>0</v>
      </c>
      <c r="V128" s="54">
        <f t="shared" si="36"/>
        <v>1.8888888888888888</v>
      </c>
      <c r="W128" s="43">
        <f t="shared" si="28"/>
        <v>169812.54666666666</v>
      </c>
      <c r="X128" s="43">
        <f t="shared" si="44"/>
        <v>0</v>
      </c>
      <c r="Y128" s="43">
        <f t="shared" si="45"/>
        <v>0</v>
      </c>
      <c r="Z128" s="43">
        <f t="shared" si="37"/>
        <v>169812.54666666666</v>
      </c>
      <c r="AA128" s="48">
        <v>1.25</v>
      </c>
      <c r="AB128" s="43"/>
      <c r="AC128" s="43"/>
      <c r="AD128" s="43"/>
      <c r="AE128" s="54"/>
      <c r="AF128" s="53"/>
      <c r="AG128" s="43"/>
      <c r="AH128" s="54"/>
      <c r="AI128" s="43"/>
      <c r="AJ128" s="43"/>
      <c r="AK128" s="48">
        <f t="shared" si="29"/>
        <v>1.8888888888888888</v>
      </c>
      <c r="AL128" s="43">
        <v>40</v>
      </c>
      <c r="AM128" s="41">
        <f t="shared" si="40"/>
        <v>13371.066666666668</v>
      </c>
      <c r="AN128" s="54"/>
      <c r="AO128" s="54"/>
      <c r="AP128" s="54"/>
      <c r="AQ128" s="43">
        <f t="shared" si="41"/>
        <v>13371.066666666668</v>
      </c>
      <c r="AR128" s="41">
        <f t="shared" si="30"/>
        <v>212265.68333333332</v>
      </c>
      <c r="AS128" s="41">
        <f t="shared" si="31"/>
        <v>225636.75</v>
      </c>
      <c r="AT128" s="41">
        <f t="shared" si="38"/>
        <v>21226.568333333333</v>
      </c>
      <c r="AU128" s="43">
        <f t="shared" si="42"/>
        <v>246863.31833333333</v>
      </c>
    </row>
    <row r="129" spans="1:47" ht="49.5" x14ac:dyDescent="0.25">
      <c r="A129" s="41">
        <v>111</v>
      </c>
      <c r="B129" s="52" t="s">
        <v>413</v>
      </c>
      <c r="C129" s="52" t="s">
        <v>414</v>
      </c>
      <c r="D129" s="52" t="s">
        <v>415</v>
      </c>
      <c r="E129" s="46" t="s">
        <v>62</v>
      </c>
      <c r="F129" s="67" t="s">
        <v>519</v>
      </c>
      <c r="G129" s="67" t="s">
        <v>110</v>
      </c>
      <c r="H129" s="46" t="s">
        <v>92</v>
      </c>
      <c r="I129" s="67" t="s">
        <v>110</v>
      </c>
      <c r="J129" s="46">
        <v>4.59</v>
      </c>
      <c r="K129" s="46"/>
      <c r="L129" s="43">
        <v>17697</v>
      </c>
      <c r="M129" s="43">
        <f t="shared" si="39"/>
        <v>81229.23</v>
      </c>
      <c r="N129" s="43">
        <f t="shared" si="33"/>
        <v>0</v>
      </c>
      <c r="O129" s="53">
        <v>33</v>
      </c>
      <c r="P129" s="53"/>
      <c r="Q129" s="43"/>
      <c r="R129" s="53">
        <f t="shared" si="34"/>
        <v>33</v>
      </c>
      <c r="S129" s="54">
        <f t="shared" si="35"/>
        <v>1.8333333333333333</v>
      </c>
      <c r="T129" s="54">
        <f t="shared" si="47"/>
        <v>0</v>
      </c>
      <c r="U129" s="54">
        <f t="shared" si="47"/>
        <v>0</v>
      </c>
      <c r="V129" s="54">
        <f t="shared" si="36"/>
        <v>1.8333333333333333</v>
      </c>
      <c r="W129" s="43">
        <f t="shared" si="28"/>
        <v>148920.25499999998</v>
      </c>
      <c r="X129" s="43">
        <f t="shared" si="44"/>
        <v>0</v>
      </c>
      <c r="Y129" s="43">
        <f t="shared" si="45"/>
        <v>0</v>
      </c>
      <c r="Z129" s="43">
        <f t="shared" si="37"/>
        <v>148920.25499999998</v>
      </c>
      <c r="AA129" s="48">
        <v>1.25</v>
      </c>
      <c r="AB129" s="43">
        <v>12</v>
      </c>
      <c r="AC129" s="43">
        <v>20</v>
      </c>
      <c r="AD129" s="43">
        <f>17697*AC129%/18*AB129</f>
        <v>2359.6</v>
      </c>
      <c r="AE129" s="54">
        <v>21</v>
      </c>
      <c r="AF129" s="53">
        <v>10</v>
      </c>
      <c r="AG129" s="43">
        <f>17697*AF129%/18*AE129</f>
        <v>2064.65</v>
      </c>
      <c r="AH129" s="54">
        <v>1</v>
      </c>
      <c r="AI129" s="43">
        <v>15</v>
      </c>
      <c r="AJ129" s="43">
        <f>17697*AI129%*AH129</f>
        <v>2654.5499999999997</v>
      </c>
      <c r="AK129" s="48">
        <f t="shared" si="29"/>
        <v>1.8333333333333333</v>
      </c>
      <c r="AL129" s="43">
        <v>40</v>
      </c>
      <c r="AM129" s="41">
        <f t="shared" si="40"/>
        <v>12977.8</v>
      </c>
      <c r="AN129" s="54"/>
      <c r="AO129" s="54"/>
      <c r="AP129" s="54"/>
      <c r="AQ129" s="43">
        <f t="shared" si="41"/>
        <v>20056.599999999999</v>
      </c>
      <c r="AR129" s="41">
        <f t="shared" si="30"/>
        <v>186150.31874999998</v>
      </c>
      <c r="AS129" s="41">
        <f t="shared" si="31"/>
        <v>206206.91874999998</v>
      </c>
      <c r="AT129" s="41">
        <f t="shared" si="38"/>
        <v>18615.031874999997</v>
      </c>
      <c r="AU129" s="43">
        <f t="shared" si="42"/>
        <v>224821.95062499997</v>
      </c>
    </row>
    <row r="130" spans="1:47" ht="33" x14ac:dyDescent="0.25">
      <c r="A130" s="41">
        <v>112</v>
      </c>
      <c r="B130" s="52" t="s">
        <v>416</v>
      </c>
      <c r="C130" s="52" t="s">
        <v>227</v>
      </c>
      <c r="D130" s="52" t="s">
        <v>417</v>
      </c>
      <c r="E130" s="46" t="s">
        <v>62</v>
      </c>
      <c r="F130" s="46" t="s">
        <v>520</v>
      </c>
      <c r="G130" s="46" t="s">
        <v>110</v>
      </c>
      <c r="H130" s="46" t="s">
        <v>92</v>
      </c>
      <c r="I130" s="46" t="s">
        <v>110</v>
      </c>
      <c r="J130" s="46">
        <v>4.38</v>
      </c>
      <c r="K130" s="46"/>
      <c r="L130" s="43">
        <v>17697</v>
      </c>
      <c r="M130" s="43">
        <f t="shared" si="39"/>
        <v>77512.86</v>
      </c>
      <c r="N130" s="43">
        <f t="shared" si="33"/>
        <v>0</v>
      </c>
      <c r="O130" s="53">
        <v>28</v>
      </c>
      <c r="P130" s="53"/>
      <c r="Q130" s="43"/>
      <c r="R130" s="53">
        <f t="shared" si="34"/>
        <v>28</v>
      </c>
      <c r="S130" s="54">
        <f t="shared" si="35"/>
        <v>1.5555555555555556</v>
      </c>
      <c r="T130" s="54">
        <f t="shared" si="47"/>
        <v>0</v>
      </c>
      <c r="U130" s="54">
        <f t="shared" si="47"/>
        <v>0</v>
      </c>
      <c r="V130" s="54">
        <f t="shared" si="36"/>
        <v>1.5555555555555556</v>
      </c>
      <c r="W130" s="43">
        <f t="shared" si="28"/>
        <v>120575.56000000001</v>
      </c>
      <c r="X130" s="43">
        <f t="shared" si="44"/>
        <v>0</v>
      </c>
      <c r="Y130" s="43">
        <f t="shared" si="45"/>
        <v>0</v>
      </c>
      <c r="Z130" s="43">
        <f t="shared" si="37"/>
        <v>120575.56000000001</v>
      </c>
      <c r="AA130" s="48">
        <v>1.25</v>
      </c>
      <c r="AB130" s="43"/>
      <c r="AC130" s="43"/>
      <c r="AD130" s="43"/>
      <c r="AE130" s="54"/>
      <c r="AF130" s="53"/>
      <c r="AG130" s="43"/>
      <c r="AH130" s="54"/>
      <c r="AI130" s="43"/>
      <c r="AJ130" s="43"/>
      <c r="AK130" s="48">
        <f t="shared" si="29"/>
        <v>1.5555555555555556</v>
      </c>
      <c r="AL130" s="43">
        <v>40</v>
      </c>
      <c r="AM130" s="41">
        <f t="shared" si="40"/>
        <v>11011.466666666667</v>
      </c>
      <c r="AN130" s="54"/>
      <c r="AO130" s="54"/>
      <c r="AP130" s="54"/>
      <c r="AQ130" s="43">
        <f t="shared" si="41"/>
        <v>11011.466666666667</v>
      </c>
      <c r="AR130" s="41">
        <f t="shared" si="30"/>
        <v>150719.45000000001</v>
      </c>
      <c r="AS130" s="41">
        <f t="shared" si="31"/>
        <v>161730.91666666669</v>
      </c>
      <c r="AT130" s="41">
        <f t="shared" si="38"/>
        <v>15071.945000000002</v>
      </c>
      <c r="AU130" s="43">
        <f t="shared" si="42"/>
        <v>176802.86166666669</v>
      </c>
    </row>
    <row r="131" spans="1:47" ht="49.5" x14ac:dyDescent="0.25">
      <c r="A131" s="41">
        <v>114</v>
      </c>
      <c r="B131" s="52" t="s">
        <v>418</v>
      </c>
      <c r="C131" s="52" t="s">
        <v>419</v>
      </c>
      <c r="D131" s="52" t="s">
        <v>420</v>
      </c>
      <c r="E131" s="46" t="s">
        <v>62</v>
      </c>
      <c r="F131" s="46" t="s">
        <v>521</v>
      </c>
      <c r="G131" s="46" t="s">
        <v>421</v>
      </c>
      <c r="H131" s="46" t="s">
        <v>575</v>
      </c>
      <c r="I131" s="46" t="s">
        <v>422</v>
      </c>
      <c r="J131" s="46">
        <v>4.74</v>
      </c>
      <c r="K131" s="46">
        <v>3.85</v>
      </c>
      <c r="L131" s="43">
        <v>17697</v>
      </c>
      <c r="M131" s="43">
        <f t="shared" si="39"/>
        <v>83883.78</v>
      </c>
      <c r="N131" s="43">
        <f t="shared" si="33"/>
        <v>68133.45</v>
      </c>
      <c r="O131" s="53">
        <v>21</v>
      </c>
      <c r="P131" s="53">
        <v>0</v>
      </c>
      <c r="Q131" s="43">
        <v>9</v>
      </c>
      <c r="R131" s="53">
        <f t="shared" si="34"/>
        <v>30</v>
      </c>
      <c r="S131" s="54">
        <f t="shared" si="35"/>
        <v>1.1666666666666667</v>
      </c>
      <c r="T131" s="54">
        <f t="shared" si="47"/>
        <v>0</v>
      </c>
      <c r="U131" s="54">
        <f t="shared" si="47"/>
        <v>0.375</v>
      </c>
      <c r="V131" s="54">
        <f t="shared" si="36"/>
        <v>1.5416666666666667</v>
      </c>
      <c r="W131" s="43">
        <f t="shared" si="28"/>
        <v>97864.41</v>
      </c>
      <c r="X131" s="43">
        <f t="shared" si="44"/>
        <v>0</v>
      </c>
      <c r="Y131" s="43">
        <f t="shared" si="45"/>
        <v>25550.043749999997</v>
      </c>
      <c r="Z131" s="43">
        <f t="shared" si="37"/>
        <v>123414.45375</v>
      </c>
      <c r="AA131" s="48">
        <v>1.25</v>
      </c>
      <c r="AB131" s="43"/>
      <c r="AC131" s="43"/>
      <c r="AD131" s="43"/>
      <c r="AE131" s="54"/>
      <c r="AF131" s="53"/>
      <c r="AG131" s="43"/>
      <c r="AH131" s="54"/>
      <c r="AI131" s="43"/>
      <c r="AJ131" s="43"/>
      <c r="AK131" s="48">
        <f t="shared" si="29"/>
        <v>1.1666666666666667</v>
      </c>
      <c r="AL131" s="43">
        <v>40</v>
      </c>
      <c r="AM131" s="41">
        <f t="shared" si="40"/>
        <v>8258.6</v>
      </c>
      <c r="AN131" s="54"/>
      <c r="AO131" s="54"/>
      <c r="AP131" s="54"/>
      <c r="AQ131" s="43">
        <f t="shared" si="41"/>
        <v>8258.6</v>
      </c>
      <c r="AR131" s="41">
        <f t="shared" si="30"/>
        <v>154268.06718750001</v>
      </c>
      <c r="AS131" s="41">
        <f t="shared" si="31"/>
        <v>162526.66718750002</v>
      </c>
      <c r="AT131" s="41">
        <f t="shared" si="38"/>
        <v>15426.806718750002</v>
      </c>
      <c r="AU131" s="43">
        <f t="shared" si="42"/>
        <v>177953.47390625003</v>
      </c>
    </row>
    <row r="132" spans="1:47" ht="33" x14ac:dyDescent="0.25">
      <c r="A132" s="41">
        <v>115</v>
      </c>
      <c r="B132" s="52" t="s">
        <v>423</v>
      </c>
      <c r="C132" s="52" t="s">
        <v>424</v>
      </c>
      <c r="D132" s="52"/>
      <c r="E132" s="46" t="s">
        <v>62</v>
      </c>
      <c r="F132" s="46" t="s">
        <v>217</v>
      </c>
      <c r="G132" s="46"/>
      <c r="H132" s="46" t="s">
        <v>92</v>
      </c>
      <c r="I132" s="46" t="s">
        <v>110</v>
      </c>
      <c r="J132" s="46">
        <v>4.0999999999999996</v>
      </c>
      <c r="K132" s="46">
        <v>3.52</v>
      </c>
      <c r="L132" s="43">
        <v>17697</v>
      </c>
      <c r="M132" s="43">
        <f t="shared" si="39"/>
        <v>72557.7</v>
      </c>
      <c r="N132" s="43">
        <f t="shared" si="33"/>
        <v>62293.440000000002</v>
      </c>
      <c r="O132" s="53">
        <v>49</v>
      </c>
      <c r="P132" s="53">
        <v>17.5</v>
      </c>
      <c r="Q132" s="43">
        <v>0</v>
      </c>
      <c r="R132" s="53">
        <f t="shared" si="34"/>
        <v>66.5</v>
      </c>
      <c r="S132" s="54">
        <f t="shared" si="35"/>
        <v>2.7222222222222223</v>
      </c>
      <c r="T132" s="54">
        <f t="shared" si="47"/>
        <v>0.72916666666666663</v>
      </c>
      <c r="U132" s="54">
        <f t="shared" si="47"/>
        <v>0</v>
      </c>
      <c r="V132" s="54">
        <f t="shared" si="36"/>
        <v>3.4513888888888888</v>
      </c>
      <c r="W132" s="43">
        <f t="shared" si="28"/>
        <v>197518.18333333332</v>
      </c>
      <c r="X132" s="43">
        <f t="shared" si="44"/>
        <v>45422.299999999996</v>
      </c>
      <c r="Y132" s="43">
        <f t="shared" si="45"/>
        <v>0</v>
      </c>
      <c r="Z132" s="43">
        <f t="shared" si="37"/>
        <v>242940.48333333331</v>
      </c>
      <c r="AA132" s="48">
        <v>1.25</v>
      </c>
      <c r="AB132" s="43"/>
      <c r="AC132" s="43"/>
      <c r="AD132" s="43"/>
      <c r="AE132" s="54"/>
      <c r="AF132" s="43"/>
      <c r="AG132" s="43"/>
      <c r="AH132" s="54"/>
      <c r="AI132" s="43"/>
      <c r="AJ132" s="43"/>
      <c r="AK132" s="48">
        <f t="shared" si="29"/>
        <v>3.4513888888888888</v>
      </c>
      <c r="AL132" s="43">
        <v>40</v>
      </c>
      <c r="AM132" s="41">
        <f t="shared" si="40"/>
        <v>24431.691666666666</v>
      </c>
      <c r="AN132" s="64"/>
      <c r="AO132" s="64"/>
      <c r="AP132" s="64"/>
      <c r="AQ132" s="43">
        <f t="shared" si="41"/>
        <v>24431.691666666666</v>
      </c>
      <c r="AR132" s="41">
        <f t="shared" si="30"/>
        <v>303675.60416666663</v>
      </c>
      <c r="AS132" s="41">
        <f t="shared" si="31"/>
        <v>328107.29583333328</v>
      </c>
      <c r="AT132" s="41">
        <f>AR132*10%</f>
        <v>30367.560416666664</v>
      </c>
      <c r="AU132" s="43">
        <f t="shared" si="42"/>
        <v>358474.85624999995</v>
      </c>
    </row>
    <row r="133" spans="1:47" ht="16.5" x14ac:dyDescent="0.25">
      <c r="A133" s="43"/>
      <c r="B133" s="71" t="s">
        <v>425</v>
      </c>
      <c r="C133" s="52"/>
      <c r="D133" s="72"/>
      <c r="E133" s="46"/>
      <c r="F133" s="46"/>
      <c r="G133" s="46"/>
      <c r="H133" s="46"/>
      <c r="I133" s="46"/>
      <c r="J133" s="46"/>
      <c r="K133" s="46"/>
      <c r="L133" s="46"/>
      <c r="M133" s="43"/>
      <c r="N133" s="43"/>
      <c r="O133" s="73">
        <f>SUM(O16:O132)</f>
        <v>1374</v>
      </c>
      <c r="P133" s="73">
        <f t="shared" ref="P133:V133" si="48">SUM(P16:P132)</f>
        <v>266</v>
      </c>
      <c r="Q133" s="73">
        <f t="shared" si="48"/>
        <v>258</v>
      </c>
      <c r="R133" s="73">
        <f t="shared" si="48"/>
        <v>1898</v>
      </c>
      <c r="S133" s="73">
        <f t="shared" si="48"/>
        <v>76.333333333333371</v>
      </c>
      <c r="T133" s="73">
        <f t="shared" si="48"/>
        <v>11.083333333333332</v>
      </c>
      <c r="U133" s="73">
        <f t="shared" si="48"/>
        <v>10.75</v>
      </c>
      <c r="V133" s="74">
        <f t="shared" si="48"/>
        <v>98.166666666666686</v>
      </c>
      <c r="W133" s="73">
        <f>SUM(W16:W132)</f>
        <v>6587991.1574999979</v>
      </c>
      <c r="X133" s="73">
        <f>SUM(X16:X132)</f>
        <v>743137.58562500018</v>
      </c>
      <c r="Y133" s="73">
        <f>SUM(Y16:Y132)</f>
        <v>829015.96499999997</v>
      </c>
      <c r="Z133" s="75">
        <f>SUM(Z16:Z132)</f>
        <v>8160144.708124999</v>
      </c>
      <c r="AA133" s="75"/>
      <c r="AB133" s="75">
        <f>SUM(AB16:AB132)</f>
        <v>56</v>
      </c>
      <c r="AC133" s="75"/>
      <c r="AD133" s="75">
        <f>SUM(AD16:AD132)</f>
        <v>12289.583333333334</v>
      </c>
      <c r="AE133" s="75">
        <f>SUM(AE16:AE132)</f>
        <v>128</v>
      </c>
      <c r="AF133" s="75"/>
      <c r="AG133" s="75">
        <f>SUM(AG16:AG132)</f>
        <v>13887.229166666666</v>
      </c>
      <c r="AH133" s="75">
        <f>SUM(AH16:AH132)</f>
        <v>10</v>
      </c>
      <c r="AI133" s="75"/>
      <c r="AJ133" s="75">
        <f>SUM(AJ16:AJ132)</f>
        <v>31854.499999999996</v>
      </c>
      <c r="AK133" s="73">
        <f>SUM(AK16:AK132)</f>
        <v>87.4166666666667</v>
      </c>
      <c r="AL133" s="75"/>
      <c r="AM133" s="75">
        <f>SUM(AM16:AM132)</f>
        <v>618805.1</v>
      </c>
      <c r="AN133" s="75"/>
      <c r="AO133" s="75">
        <f t="shared" ref="AO133:AP133" si="49">SUM(AO16:AO132)</f>
        <v>83773.173750000002</v>
      </c>
      <c r="AP133" s="75">
        <f t="shared" si="49"/>
        <v>23935.192500000001</v>
      </c>
      <c r="AQ133" s="75">
        <f>SUM(AQ16:AQ132)</f>
        <v>784544.77874999971</v>
      </c>
      <c r="AR133" s="75">
        <f>SUM(AR16:AR132)</f>
        <v>10200180.88515625</v>
      </c>
      <c r="AS133" s="75">
        <f>SUM(AS16:AS132)</f>
        <v>10984725.663906252</v>
      </c>
      <c r="AT133" s="75">
        <f>SUM(AT16:AT132)</f>
        <v>994728.86028645816</v>
      </c>
      <c r="AU133" s="75">
        <f>SUM(AU16:AU132)</f>
        <v>11979454.524192709</v>
      </c>
    </row>
    <row r="134" spans="1:47" ht="18" x14ac:dyDescent="0.25">
      <c r="A134" s="76"/>
      <c r="B134" s="77"/>
      <c r="C134" s="13" t="s">
        <v>426</v>
      </c>
      <c r="D134" s="78"/>
      <c r="E134" s="79"/>
      <c r="F134" s="80"/>
      <c r="G134" s="80"/>
      <c r="H134" s="80"/>
      <c r="I134" s="80"/>
      <c r="J134" s="81"/>
      <c r="K134" s="81"/>
      <c r="L134" s="80"/>
      <c r="M134" s="76"/>
      <c r="N134" s="76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4"/>
      <c r="AS134" s="83"/>
      <c r="AT134" s="83"/>
      <c r="AU134" s="83"/>
    </row>
    <row r="135" spans="1:47" ht="18" x14ac:dyDescent="0.25">
      <c r="A135" s="80"/>
      <c r="B135" s="78"/>
      <c r="C135" s="13" t="s">
        <v>427</v>
      </c>
      <c r="D135" s="78"/>
      <c r="E135" s="79"/>
      <c r="F135" s="85"/>
      <c r="G135" s="85"/>
      <c r="H135" s="80"/>
      <c r="I135" s="80"/>
      <c r="J135" s="81"/>
      <c r="K135" s="81"/>
      <c r="L135" s="80"/>
      <c r="M135" s="76"/>
      <c r="N135" s="76"/>
      <c r="O135" s="86"/>
      <c r="P135" s="87"/>
      <c r="Q135" s="87"/>
      <c r="R135" s="87"/>
      <c r="S135" s="85"/>
      <c r="T135" s="85"/>
      <c r="U135" s="85"/>
      <c r="V135" s="80"/>
      <c r="W135" s="80"/>
      <c r="X135" s="80"/>
      <c r="Y135" s="80"/>
      <c r="Z135" s="80"/>
      <c r="AA135" s="80"/>
      <c r="AB135" s="80"/>
      <c r="AC135" s="76"/>
      <c r="AD135" s="76"/>
      <c r="AE135" s="80"/>
      <c r="AF135" s="80"/>
      <c r="AG135" s="80"/>
      <c r="AH135" s="80"/>
      <c r="AI135" s="80"/>
      <c r="AJ135" s="80"/>
      <c r="AK135" s="80"/>
      <c r="AL135" s="76"/>
      <c r="AM135" s="80"/>
      <c r="AN135" s="80"/>
      <c r="AO135" s="80"/>
      <c r="AP135" s="80"/>
      <c r="AQ135" s="76"/>
      <c r="AR135" s="56"/>
      <c r="AS135" s="76"/>
      <c r="AT135" s="76"/>
      <c r="AU135" s="76"/>
    </row>
    <row r="136" spans="1:47" ht="18" x14ac:dyDescent="0.25">
      <c r="A136" s="80"/>
      <c r="B136" s="78"/>
      <c r="C136" s="13" t="s">
        <v>547</v>
      </c>
      <c r="D136" s="88"/>
      <c r="E136" s="89"/>
      <c r="F136" s="90"/>
      <c r="G136" s="90"/>
      <c r="H136" s="89"/>
      <c r="I136" s="89"/>
      <c r="J136" s="15"/>
      <c r="K136" s="81"/>
      <c r="L136" s="81"/>
      <c r="M136" s="56"/>
      <c r="N136" s="76"/>
      <c r="O136" s="91"/>
      <c r="P136" s="91"/>
      <c r="Q136" s="91"/>
      <c r="R136" s="91"/>
      <c r="S136" s="92"/>
      <c r="T136" s="92"/>
      <c r="U136" s="92"/>
      <c r="V136" s="92"/>
      <c r="W136" s="93"/>
      <c r="X136" s="93"/>
      <c r="Y136" s="93"/>
      <c r="Z136" s="76"/>
      <c r="AA136" s="76"/>
      <c r="AB136" s="80"/>
      <c r="AC136" s="76"/>
      <c r="AD136" s="76"/>
      <c r="AE136" s="80"/>
      <c r="AF136" s="76"/>
      <c r="AG136" s="80"/>
      <c r="AH136" s="80"/>
      <c r="AI136" s="80"/>
      <c r="AJ136" s="76"/>
      <c r="AK136" s="80"/>
      <c r="AL136" s="76"/>
      <c r="AM136" s="94"/>
      <c r="AN136" s="94"/>
      <c r="AO136" s="94"/>
      <c r="AP136" s="94"/>
      <c r="AQ136" s="76"/>
      <c r="AR136" s="56"/>
      <c r="AS136" s="76"/>
      <c r="AT136" s="76"/>
      <c r="AU136" s="76"/>
    </row>
  </sheetData>
  <mergeCells count="42">
    <mergeCell ref="AN6:AQ6"/>
    <mergeCell ref="AO1:AQ1"/>
    <mergeCell ref="AO2:AQ2"/>
    <mergeCell ref="AO3:AQ3"/>
    <mergeCell ref="AO4:AQ4"/>
    <mergeCell ref="AO5:AQ5"/>
    <mergeCell ref="AN12:AP12"/>
    <mergeCell ref="AB12:AM12"/>
    <mergeCell ref="Z13:Z14"/>
    <mergeCell ref="A12:A14"/>
    <mergeCell ref="B12:B14"/>
    <mergeCell ref="C12:C14"/>
    <mergeCell ref="E12:E14"/>
    <mergeCell ref="F12:F14"/>
    <mergeCell ref="AA12:AA14"/>
    <mergeCell ref="E8:R8"/>
    <mergeCell ref="B9:Y9"/>
    <mergeCell ref="B10:T10"/>
    <mergeCell ref="E11:S11"/>
    <mergeCell ref="G12:G14"/>
    <mergeCell ref="H12:H14"/>
    <mergeCell ref="I12:I14"/>
    <mergeCell ref="J12:Z12"/>
    <mergeCell ref="S13:U13"/>
    <mergeCell ref="V13:V14"/>
    <mergeCell ref="W13:Y13"/>
    <mergeCell ref="AT12:AT14"/>
    <mergeCell ref="AU12:AU14"/>
    <mergeCell ref="J13:J14"/>
    <mergeCell ref="K13:K14"/>
    <mergeCell ref="L13:L14"/>
    <mergeCell ref="M13:M14"/>
    <mergeCell ref="N13:N14"/>
    <mergeCell ref="O13:Q13"/>
    <mergeCell ref="R13:R14"/>
    <mergeCell ref="AQ12:AQ14"/>
    <mergeCell ref="AB13:AD13"/>
    <mergeCell ref="AE13:AG13"/>
    <mergeCell ref="AH13:AJ13"/>
    <mergeCell ref="AK13:AM13"/>
    <mergeCell ref="AS12:AS14"/>
    <mergeCell ref="AR13:AR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T136"/>
  <sheetViews>
    <sheetView view="pageBreakPreview" topLeftCell="A94" zoomScaleNormal="100" zoomScaleSheetLayoutView="100" workbookViewId="0">
      <selection activeCell="B94" sqref="B1:B1048576"/>
    </sheetView>
  </sheetViews>
  <sheetFormatPr defaultRowHeight="15" x14ac:dyDescent="0.25"/>
  <cols>
    <col min="1" max="1" width="8" customWidth="1"/>
    <col min="2" max="2" width="30.5703125" hidden="1" customWidth="1"/>
    <col min="3" max="3" width="26.7109375" customWidth="1"/>
    <col min="4" max="4" width="70.85546875" customWidth="1"/>
    <col min="5" max="5" width="10.42578125" customWidth="1"/>
    <col min="6" max="9" width="13.28515625" customWidth="1"/>
    <col min="10" max="10" width="10.7109375" customWidth="1"/>
    <col min="11" max="11" width="9.5703125" customWidth="1"/>
    <col min="12" max="12" width="11.28515625" customWidth="1"/>
    <col min="13" max="13" width="11.85546875" customWidth="1"/>
    <col min="14" max="14" width="10.7109375" customWidth="1"/>
    <col min="15" max="15" width="11.42578125" customWidth="1"/>
    <col min="16" max="16" width="9.42578125" customWidth="1"/>
    <col min="17" max="17" width="10" customWidth="1"/>
    <col min="18" max="18" width="11.28515625" customWidth="1"/>
    <col min="19" max="19" width="10.42578125" customWidth="1"/>
    <col min="20" max="20" width="9.85546875" customWidth="1"/>
    <col min="21" max="21" width="11.140625" customWidth="1"/>
    <col min="22" max="22" width="10.28515625" customWidth="1"/>
    <col min="23" max="23" width="12.5703125" customWidth="1"/>
    <col min="24" max="25" width="11" customWidth="1"/>
    <col min="26" max="26" width="17" customWidth="1"/>
    <col min="27" max="27" width="7.85546875" customWidth="1"/>
    <col min="28" max="28" width="6.28515625" customWidth="1"/>
    <col min="29" max="29" width="19" customWidth="1"/>
    <col min="30" max="30" width="9.28515625" customWidth="1"/>
    <col min="31" max="31" width="8.140625" customWidth="1"/>
    <col min="32" max="32" width="22.85546875" customWidth="1"/>
    <col min="33" max="33" width="8.42578125" customWidth="1"/>
    <col min="34" max="34" width="7.5703125" customWidth="1"/>
    <col min="35" max="35" width="16.140625" customWidth="1"/>
    <col min="36" max="36" width="16.5703125" customWidth="1"/>
    <col min="37" max="37" width="10.5703125" customWidth="1"/>
    <col min="38" max="38" width="13" customWidth="1"/>
    <col min="39" max="39" width="7.7109375" customWidth="1"/>
    <col min="40" max="40" width="11" bestFit="1" customWidth="1"/>
    <col min="41" max="41" width="11.140625" customWidth="1"/>
    <col min="42" max="43" width="11.85546875" customWidth="1"/>
    <col min="44" max="44" width="13.28515625" customWidth="1"/>
    <col min="45" max="45" width="11.28515625" customWidth="1"/>
    <col min="46" max="46" width="12.42578125" customWidth="1"/>
  </cols>
  <sheetData>
    <row r="1" spans="1:46" ht="18.75" x14ac:dyDescent="0.25">
      <c r="A1" s="1"/>
      <c r="B1" s="27"/>
      <c r="C1" s="27"/>
      <c r="D1" s="2"/>
      <c r="E1" s="1"/>
      <c r="F1" s="1"/>
      <c r="G1" s="1"/>
      <c r="H1" s="1"/>
      <c r="I1" s="1"/>
      <c r="J1" s="1"/>
      <c r="K1" s="3"/>
      <c r="L1" s="1"/>
      <c r="M1" s="4"/>
      <c r="N1" s="4"/>
      <c r="O1" s="5"/>
      <c r="P1" s="5"/>
      <c r="Q1" s="5"/>
      <c r="R1" s="5"/>
      <c r="S1" s="6"/>
      <c r="T1" s="6"/>
      <c r="U1" s="6"/>
      <c r="V1" s="6"/>
      <c r="W1" s="1"/>
      <c r="X1" s="1"/>
      <c r="Y1" s="1"/>
      <c r="Z1" s="1"/>
      <c r="AA1" s="1"/>
      <c r="AB1" s="4"/>
      <c r="AC1" s="4"/>
      <c r="AD1" s="1"/>
      <c r="AE1" s="1"/>
      <c r="AF1" s="7"/>
      <c r="AG1" s="7"/>
      <c r="AH1" s="7"/>
      <c r="AI1" s="7"/>
      <c r="AJ1" s="7"/>
      <c r="AK1" s="8"/>
      <c r="AL1" s="7"/>
      <c r="AM1" s="9" t="s">
        <v>0</v>
      </c>
      <c r="AN1" s="264" t="s">
        <v>1</v>
      </c>
      <c r="AO1" s="265"/>
      <c r="AP1" s="266"/>
      <c r="AQ1" s="10"/>
      <c r="AR1" s="11" t="s">
        <v>2</v>
      </c>
      <c r="AS1" s="100" t="s">
        <v>3</v>
      </c>
      <c r="AT1" s="12" t="s">
        <v>4</v>
      </c>
    </row>
    <row r="2" spans="1:46" ht="18.75" x14ac:dyDescent="0.25">
      <c r="A2" s="1"/>
      <c r="B2" s="13"/>
      <c r="C2" s="13"/>
      <c r="D2" s="14"/>
      <c r="E2" s="97"/>
      <c r="F2" s="97"/>
      <c r="G2" s="97"/>
      <c r="H2" s="97"/>
      <c r="I2" s="97"/>
      <c r="J2" s="97"/>
      <c r="K2" s="15"/>
      <c r="L2" s="97"/>
      <c r="M2" s="16"/>
      <c r="N2" s="16"/>
      <c r="O2" s="17"/>
      <c r="P2" s="97"/>
      <c r="Q2" s="97"/>
      <c r="R2" s="17" t="s">
        <v>6</v>
      </c>
      <c r="S2" s="18"/>
      <c r="T2" s="18"/>
      <c r="U2" s="18"/>
      <c r="V2" s="18"/>
      <c r="W2" s="19"/>
      <c r="X2" s="19"/>
      <c r="Y2" s="19"/>
      <c r="Z2" s="20"/>
      <c r="AA2" s="1"/>
      <c r="AB2" s="4"/>
      <c r="AC2" s="4"/>
      <c r="AD2" s="1"/>
      <c r="AE2" s="1"/>
      <c r="AF2" s="7"/>
      <c r="AG2" s="7"/>
      <c r="AH2" s="7"/>
      <c r="AI2" s="7"/>
      <c r="AJ2" s="7"/>
      <c r="AK2" s="8"/>
      <c r="AL2" s="7"/>
      <c r="AM2" s="21">
        <v>1</v>
      </c>
      <c r="AN2" s="267" t="s">
        <v>7</v>
      </c>
      <c r="AO2" s="268"/>
      <c r="AP2" s="269"/>
      <c r="AQ2" s="22"/>
      <c r="AR2" s="23">
        <v>4</v>
      </c>
      <c r="AS2" s="21">
        <v>10</v>
      </c>
      <c r="AT2" s="24">
        <f>AR2+AS2</f>
        <v>14</v>
      </c>
    </row>
    <row r="3" spans="1:46" ht="18.75" x14ac:dyDescent="0.25">
      <c r="A3" s="1"/>
      <c r="B3" s="13"/>
      <c r="C3" s="13"/>
      <c r="D3" s="14"/>
      <c r="E3" s="97"/>
      <c r="F3" s="97"/>
      <c r="G3" s="97"/>
      <c r="H3" s="97"/>
      <c r="I3" s="97"/>
      <c r="J3" s="97"/>
      <c r="K3" s="15"/>
      <c r="L3" s="97"/>
      <c r="M3" s="16"/>
      <c r="N3" s="16"/>
      <c r="O3" s="17"/>
      <c r="P3" s="97"/>
      <c r="Q3" s="97"/>
      <c r="R3" s="17" t="s">
        <v>9</v>
      </c>
      <c r="S3" s="18"/>
      <c r="T3" s="18"/>
      <c r="U3" s="18"/>
      <c r="V3" s="18"/>
      <c r="W3" s="19"/>
      <c r="X3" s="19"/>
      <c r="Y3" s="19"/>
      <c r="Z3" s="1"/>
      <c r="AA3" s="1"/>
      <c r="AB3" s="4"/>
      <c r="AC3" s="4"/>
      <c r="AD3" s="1"/>
      <c r="AE3" s="1"/>
      <c r="AF3" s="7"/>
      <c r="AG3" s="7"/>
      <c r="AH3" s="7"/>
      <c r="AI3" s="7"/>
      <c r="AJ3" s="7"/>
      <c r="AK3" s="8"/>
      <c r="AL3" s="7"/>
      <c r="AM3" s="21">
        <v>2</v>
      </c>
      <c r="AN3" s="261" t="s">
        <v>10</v>
      </c>
      <c r="AO3" s="262"/>
      <c r="AP3" s="263"/>
      <c r="AQ3" s="25"/>
      <c r="AR3" s="23">
        <v>40</v>
      </c>
      <c r="AS3" s="21">
        <v>137</v>
      </c>
      <c r="AT3" s="24">
        <f>AR3+AS3</f>
        <v>177</v>
      </c>
    </row>
    <row r="4" spans="1:46" ht="35.25" customHeight="1" x14ac:dyDescent="0.25">
      <c r="A4" s="1"/>
      <c r="B4" s="13"/>
      <c r="C4" s="13"/>
      <c r="D4" s="13"/>
      <c r="E4" s="20"/>
      <c r="F4" s="20"/>
      <c r="G4" s="20"/>
      <c r="H4" s="97"/>
      <c r="I4" s="97"/>
      <c r="J4" s="97"/>
      <c r="K4" s="15"/>
      <c r="L4" s="97"/>
      <c r="M4" s="16"/>
      <c r="N4" s="16"/>
      <c r="O4" s="17"/>
      <c r="P4" s="17"/>
      <c r="Q4" s="17"/>
      <c r="R4" s="17" t="s">
        <v>12</v>
      </c>
      <c r="S4" s="18"/>
      <c r="T4" s="18"/>
      <c r="U4" s="18"/>
      <c r="V4" s="18"/>
      <c r="W4" s="19"/>
      <c r="X4" s="19"/>
      <c r="Y4" s="19"/>
      <c r="Z4" s="1"/>
      <c r="AA4" s="1"/>
      <c r="AB4" s="4"/>
      <c r="AC4" s="4"/>
      <c r="AD4" s="1"/>
      <c r="AE4" s="1"/>
      <c r="AF4" s="7"/>
      <c r="AG4" s="7"/>
      <c r="AH4" s="7"/>
      <c r="AI4" s="7"/>
      <c r="AJ4" s="7"/>
      <c r="AK4" s="8"/>
      <c r="AL4" s="7"/>
      <c r="AM4" s="21">
        <v>3</v>
      </c>
      <c r="AN4" s="267" t="s">
        <v>13</v>
      </c>
      <c r="AO4" s="268"/>
      <c r="AP4" s="269"/>
      <c r="AQ4" s="22"/>
      <c r="AR4" s="23">
        <f>AR5</f>
        <v>236.5</v>
      </c>
      <c r="AS4" s="23">
        <f>AS5</f>
        <v>1661.5</v>
      </c>
      <c r="AT4" s="24">
        <f>AR4+AS4</f>
        <v>1898</v>
      </c>
    </row>
    <row r="5" spans="1:46" ht="30" customHeight="1" x14ac:dyDescent="0.25">
      <c r="A5" s="1"/>
      <c r="B5" s="27"/>
      <c r="C5" s="27"/>
      <c r="D5" s="27"/>
      <c r="E5" s="19"/>
      <c r="F5" s="19"/>
      <c r="G5" s="19"/>
      <c r="H5" s="19"/>
      <c r="I5" s="19"/>
      <c r="J5" s="19"/>
      <c r="K5" s="28"/>
      <c r="L5" s="19"/>
      <c r="M5" s="29"/>
      <c r="N5" s="29"/>
      <c r="O5" s="30"/>
      <c r="P5" s="30"/>
      <c r="Q5" s="30"/>
      <c r="R5" s="30"/>
      <c r="S5" s="31"/>
      <c r="T5" s="31"/>
      <c r="U5" s="31"/>
      <c r="V5" s="31"/>
      <c r="W5" s="19"/>
      <c r="X5" s="19"/>
      <c r="Y5" s="19"/>
      <c r="Z5" s="1"/>
      <c r="AA5" s="1"/>
      <c r="AB5" s="4"/>
      <c r="AC5" s="4"/>
      <c r="AD5" s="1"/>
      <c r="AE5" s="1"/>
      <c r="AF5" s="7"/>
      <c r="AG5" s="7"/>
      <c r="AH5" s="7"/>
      <c r="AI5" s="7"/>
      <c r="AJ5" s="7"/>
      <c r="AK5" s="8"/>
      <c r="AL5" s="7"/>
      <c r="AM5" s="21">
        <v>4</v>
      </c>
      <c r="AN5" s="267" t="s">
        <v>14</v>
      </c>
      <c r="AO5" s="268"/>
      <c r="AP5" s="269"/>
      <c r="AQ5" s="22"/>
      <c r="AR5" s="23">
        <v>236.5</v>
      </c>
      <c r="AS5" s="24">
        <v>1661.5</v>
      </c>
      <c r="AT5" s="24">
        <f>AR5+AS5</f>
        <v>1898</v>
      </c>
    </row>
    <row r="6" spans="1:46" ht="18.75" x14ac:dyDescent="0.25">
      <c r="A6" s="1"/>
      <c r="B6" s="27"/>
      <c r="C6" s="27"/>
      <c r="D6" s="27"/>
      <c r="E6" s="19"/>
      <c r="F6" s="19"/>
      <c r="G6" s="19"/>
      <c r="H6" s="19"/>
      <c r="I6" s="19"/>
      <c r="J6" s="19"/>
      <c r="K6" s="28"/>
      <c r="L6" s="19"/>
      <c r="M6" s="29"/>
      <c r="N6" s="29"/>
      <c r="O6" s="30"/>
      <c r="P6" s="30"/>
      <c r="Q6" s="30"/>
      <c r="R6" s="30"/>
      <c r="S6" s="31"/>
      <c r="T6" s="31"/>
      <c r="U6" s="31"/>
      <c r="V6" s="31"/>
      <c r="W6" s="19"/>
      <c r="X6" s="19"/>
      <c r="Y6" s="19"/>
      <c r="Z6" s="1"/>
      <c r="AA6" s="1"/>
      <c r="AB6" s="4"/>
      <c r="AC6" s="4"/>
      <c r="AD6" s="1"/>
      <c r="AE6" s="1"/>
      <c r="AF6" s="7"/>
      <c r="AG6" s="7"/>
      <c r="AH6" s="7"/>
      <c r="AI6" s="7"/>
      <c r="AJ6" s="7"/>
      <c r="AK6" s="8"/>
      <c r="AL6" s="7"/>
      <c r="AM6" s="261" t="s">
        <v>15</v>
      </c>
      <c r="AN6" s="262"/>
      <c r="AO6" s="262"/>
      <c r="AP6" s="263"/>
      <c r="AQ6" s="25"/>
      <c r="AR6" s="23"/>
      <c r="AS6" s="23"/>
      <c r="AT6" s="23"/>
    </row>
    <row r="7" spans="1:46" ht="16.5" x14ac:dyDescent="0.25">
      <c r="A7" s="1"/>
      <c r="B7" s="27"/>
      <c r="C7" s="27"/>
      <c r="D7" s="27"/>
      <c r="E7" s="19"/>
      <c r="F7" s="19"/>
      <c r="G7" s="19"/>
      <c r="H7" s="19"/>
      <c r="I7" s="19"/>
      <c r="J7" s="19"/>
      <c r="K7" s="28"/>
      <c r="L7" s="19"/>
      <c r="M7" s="29"/>
      <c r="N7" s="29"/>
      <c r="O7" s="30"/>
      <c r="P7" s="30"/>
      <c r="Q7" s="30"/>
      <c r="R7" s="30"/>
      <c r="S7" s="31"/>
      <c r="T7" s="31"/>
      <c r="U7" s="31"/>
      <c r="V7" s="31"/>
      <c r="W7" s="19"/>
      <c r="X7" s="19"/>
      <c r="Y7" s="19"/>
      <c r="Z7" s="1"/>
      <c r="AA7" s="1"/>
      <c r="AB7" s="4"/>
      <c r="AC7" s="4"/>
      <c r="AD7" s="1"/>
      <c r="AE7" s="1"/>
      <c r="AF7" s="1"/>
      <c r="AG7" s="1"/>
      <c r="AH7" s="1"/>
      <c r="AI7" s="1"/>
      <c r="AJ7" s="1"/>
      <c r="AK7" s="4"/>
      <c r="AL7" s="1"/>
      <c r="AM7" s="1"/>
      <c r="AN7" s="1"/>
      <c r="AO7" s="1"/>
      <c r="AP7" s="4"/>
      <c r="AQ7" s="32"/>
      <c r="AR7" s="4"/>
      <c r="AS7" s="4"/>
      <c r="AT7" s="4"/>
    </row>
    <row r="8" spans="1:46" ht="16.5" x14ac:dyDescent="0.25">
      <c r="A8" s="1"/>
      <c r="B8" s="13"/>
      <c r="C8" s="13"/>
      <c r="D8" s="13"/>
      <c r="E8" s="253" t="s">
        <v>16</v>
      </c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18"/>
      <c r="T8" s="18"/>
      <c r="U8" s="18"/>
      <c r="V8" s="18"/>
      <c r="W8" s="97"/>
      <c r="X8" s="97"/>
      <c r="Y8" s="97"/>
      <c r="Z8" s="1"/>
      <c r="AA8" s="19"/>
      <c r="AB8" s="4"/>
      <c r="AC8" s="4"/>
      <c r="AD8" s="1"/>
      <c r="AE8" s="1"/>
      <c r="AF8" s="1"/>
      <c r="AG8" s="1"/>
      <c r="AH8" s="1"/>
      <c r="AI8" s="1"/>
      <c r="AJ8" s="1"/>
      <c r="AK8" s="4"/>
      <c r="AL8" s="1"/>
      <c r="AM8" s="1"/>
      <c r="AN8" s="1"/>
      <c r="AO8" s="1"/>
      <c r="AP8" s="4"/>
      <c r="AQ8" s="32"/>
      <c r="AR8" s="4"/>
      <c r="AS8" s="4"/>
      <c r="AT8" s="4"/>
    </row>
    <row r="9" spans="1:46" ht="15.75" x14ac:dyDescent="0.25">
      <c r="A9" s="1"/>
      <c r="B9" s="253" t="s">
        <v>17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1"/>
      <c r="AA9" s="1"/>
      <c r="AB9" s="4"/>
      <c r="AC9" s="4"/>
      <c r="AD9" s="1"/>
      <c r="AE9" s="1"/>
      <c r="AF9" s="1"/>
      <c r="AG9" s="1"/>
      <c r="AH9" s="1"/>
      <c r="AI9" s="1"/>
      <c r="AJ9" s="1"/>
      <c r="AK9" s="4"/>
      <c r="AL9" s="1"/>
      <c r="AM9" s="1"/>
      <c r="AN9" s="1"/>
      <c r="AO9" s="1"/>
      <c r="AP9" s="4"/>
      <c r="AQ9" s="32"/>
      <c r="AR9" s="4"/>
      <c r="AS9" s="4"/>
      <c r="AT9" s="4"/>
    </row>
    <row r="10" spans="1:46" ht="15.75" x14ac:dyDescent="0.25">
      <c r="A10" s="1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98"/>
      <c r="V10" s="18"/>
      <c r="W10" s="97"/>
      <c r="X10" s="97"/>
      <c r="Y10" s="97"/>
      <c r="Z10" s="1"/>
      <c r="AA10" s="1"/>
      <c r="AB10" s="4"/>
      <c r="AC10" s="4"/>
      <c r="AD10" s="1"/>
      <c r="AE10" s="1"/>
      <c r="AF10" s="1"/>
      <c r="AG10" s="1"/>
      <c r="AH10" s="1"/>
      <c r="AI10" s="1"/>
      <c r="AJ10" s="1"/>
      <c r="AK10" s="4"/>
      <c r="AL10" s="1"/>
      <c r="AM10" s="1"/>
      <c r="AN10" s="1"/>
      <c r="AO10" s="1"/>
      <c r="AP10" s="4"/>
      <c r="AQ10" s="32"/>
      <c r="AR10" s="4"/>
      <c r="AS10" s="4"/>
      <c r="AT10" s="4"/>
    </row>
    <row r="11" spans="1:46" ht="16.5" x14ac:dyDescent="0.25">
      <c r="A11" s="1"/>
      <c r="B11" s="33"/>
      <c r="C11" s="13"/>
      <c r="D11" s="13"/>
      <c r="E11" s="255" t="s">
        <v>522</v>
      </c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18"/>
      <c r="U11" s="18"/>
      <c r="V11" s="18"/>
      <c r="W11" s="97"/>
      <c r="X11" s="97"/>
      <c r="Y11" s="97"/>
      <c r="Z11" s="1"/>
      <c r="AA11" s="1"/>
      <c r="AB11" s="4"/>
      <c r="AC11" s="4"/>
      <c r="AD11" s="1"/>
      <c r="AE11" s="1"/>
      <c r="AF11" s="1"/>
      <c r="AG11" s="1"/>
      <c r="AH11" s="1"/>
      <c r="AI11" s="1"/>
      <c r="AJ11" s="1"/>
      <c r="AK11" s="4"/>
      <c r="AL11" s="1"/>
      <c r="AM11" s="1"/>
      <c r="AN11" s="1"/>
      <c r="AO11" s="1"/>
      <c r="AP11" s="4"/>
      <c r="AQ11" s="32"/>
      <c r="AR11" s="4"/>
      <c r="AS11" s="4"/>
      <c r="AT11" s="4"/>
    </row>
    <row r="12" spans="1:46" ht="16.5" customHeight="1" x14ac:dyDescent="0.25">
      <c r="A12" s="236" t="s">
        <v>0</v>
      </c>
      <c r="B12" s="256" t="s">
        <v>18</v>
      </c>
      <c r="C12" s="257" t="s">
        <v>19</v>
      </c>
      <c r="D12" s="34"/>
      <c r="E12" s="250" t="s">
        <v>20</v>
      </c>
      <c r="F12" s="236" t="s">
        <v>21</v>
      </c>
      <c r="G12" s="250" t="s">
        <v>22</v>
      </c>
      <c r="H12" s="250" t="s">
        <v>23</v>
      </c>
      <c r="I12" s="250" t="s">
        <v>24</v>
      </c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 t="s">
        <v>25</v>
      </c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 t="s">
        <v>26</v>
      </c>
      <c r="AN12" s="236"/>
      <c r="AO12" s="236"/>
      <c r="AP12" s="247" t="s">
        <v>27</v>
      </c>
      <c r="AQ12" s="35"/>
      <c r="AR12" s="247" t="s">
        <v>4</v>
      </c>
      <c r="AS12" s="247" t="s">
        <v>28</v>
      </c>
      <c r="AT12" s="247" t="s">
        <v>29</v>
      </c>
    </row>
    <row r="13" spans="1:46" ht="45.75" customHeight="1" x14ac:dyDescent="0.25">
      <c r="A13" s="236"/>
      <c r="B13" s="256"/>
      <c r="C13" s="257"/>
      <c r="D13" s="36" t="s">
        <v>30</v>
      </c>
      <c r="E13" s="251"/>
      <c r="F13" s="236"/>
      <c r="G13" s="251"/>
      <c r="H13" s="251"/>
      <c r="I13" s="258"/>
      <c r="J13" s="260" t="s">
        <v>31</v>
      </c>
      <c r="K13" s="260" t="s">
        <v>32</v>
      </c>
      <c r="L13" s="236" t="s">
        <v>33</v>
      </c>
      <c r="M13" s="237" t="s">
        <v>34</v>
      </c>
      <c r="N13" s="237" t="s">
        <v>35</v>
      </c>
      <c r="O13" s="242" t="s">
        <v>36</v>
      </c>
      <c r="P13" s="243"/>
      <c r="Q13" s="244"/>
      <c r="R13" s="241" t="s">
        <v>37</v>
      </c>
      <c r="S13" s="242" t="s">
        <v>38</v>
      </c>
      <c r="T13" s="243"/>
      <c r="U13" s="244"/>
      <c r="V13" s="236" t="s">
        <v>39</v>
      </c>
      <c r="W13" s="236" t="s">
        <v>40</v>
      </c>
      <c r="X13" s="236"/>
      <c r="Y13" s="236"/>
      <c r="Z13" s="236" t="s">
        <v>41</v>
      </c>
      <c r="AA13" s="236" t="s">
        <v>42</v>
      </c>
      <c r="AB13" s="236"/>
      <c r="AC13" s="236"/>
      <c r="AD13" s="236" t="s">
        <v>43</v>
      </c>
      <c r="AE13" s="236"/>
      <c r="AF13" s="236"/>
      <c r="AG13" s="236" t="s">
        <v>44</v>
      </c>
      <c r="AH13" s="236"/>
      <c r="AI13" s="236"/>
      <c r="AJ13" s="236" t="s">
        <v>45</v>
      </c>
      <c r="AK13" s="236"/>
      <c r="AL13" s="236"/>
      <c r="AM13" s="37">
        <v>1</v>
      </c>
      <c r="AN13" s="37">
        <v>0.7</v>
      </c>
      <c r="AO13" s="37">
        <v>0.3</v>
      </c>
      <c r="AP13" s="248"/>
      <c r="AQ13" s="38" t="s">
        <v>46</v>
      </c>
      <c r="AR13" s="248"/>
      <c r="AS13" s="248"/>
      <c r="AT13" s="248"/>
    </row>
    <row r="14" spans="1:46" ht="45.75" customHeight="1" x14ac:dyDescent="0.25">
      <c r="A14" s="236"/>
      <c r="B14" s="256"/>
      <c r="C14" s="257"/>
      <c r="D14" s="39"/>
      <c r="E14" s="252"/>
      <c r="F14" s="236"/>
      <c r="G14" s="252"/>
      <c r="H14" s="252"/>
      <c r="I14" s="259"/>
      <c r="J14" s="260"/>
      <c r="K14" s="260"/>
      <c r="L14" s="236"/>
      <c r="M14" s="237"/>
      <c r="N14" s="237"/>
      <c r="O14" s="101" t="s">
        <v>47</v>
      </c>
      <c r="P14" s="101" t="s">
        <v>48</v>
      </c>
      <c r="Q14" s="101" t="s">
        <v>49</v>
      </c>
      <c r="R14" s="241"/>
      <c r="S14" s="99" t="s">
        <v>47</v>
      </c>
      <c r="T14" s="101" t="s">
        <v>48</v>
      </c>
      <c r="U14" s="101" t="s">
        <v>49</v>
      </c>
      <c r="V14" s="236"/>
      <c r="W14" s="99" t="s">
        <v>47</v>
      </c>
      <c r="X14" s="101" t="s">
        <v>50</v>
      </c>
      <c r="Y14" s="101" t="s">
        <v>51</v>
      </c>
      <c r="Z14" s="236"/>
      <c r="AA14" s="99" t="s">
        <v>52</v>
      </c>
      <c r="AB14" s="100" t="s">
        <v>53</v>
      </c>
      <c r="AC14" s="100" t="s">
        <v>54</v>
      </c>
      <c r="AD14" s="99" t="s">
        <v>55</v>
      </c>
      <c r="AE14" s="99" t="s">
        <v>53</v>
      </c>
      <c r="AF14" s="99" t="s">
        <v>54</v>
      </c>
      <c r="AG14" s="99" t="s">
        <v>55</v>
      </c>
      <c r="AH14" s="99" t="s">
        <v>53</v>
      </c>
      <c r="AI14" s="99" t="s">
        <v>54</v>
      </c>
      <c r="AJ14" s="99" t="s">
        <v>55</v>
      </c>
      <c r="AK14" s="100" t="s">
        <v>53</v>
      </c>
      <c r="AL14" s="99" t="s">
        <v>54</v>
      </c>
      <c r="AM14" s="99" t="s">
        <v>56</v>
      </c>
      <c r="AN14" s="99" t="s">
        <v>57</v>
      </c>
      <c r="AO14" s="99" t="s">
        <v>58</v>
      </c>
      <c r="AP14" s="249"/>
      <c r="AQ14" s="40"/>
      <c r="AR14" s="249"/>
      <c r="AS14" s="249"/>
      <c r="AT14" s="249"/>
    </row>
    <row r="15" spans="1:46" ht="16.5" x14ac:dyDescent="0.25">
      <c r="A15" s="41">
        <v>1</v>
      </c>
      <c r="B15" s="42">
        <f>A15+1</f>
        <v>2</v>
      </c>
      <c r="C15" s="42">
        <f t="shared" ref="C15:F15" si="0">B15+1</f>
        <v>3</v>
      </c>
      <c r="D15" s="42">
        <v>4</v>
      </c>
      <c r="E15" s="41">
        <v>5</v>
      </c>
      <c r="F15" s="41">
        <f t="shared" si="0"/>
        <v>6</v>
      </c>
      <c r="G15" s="41">
        <v>7</v>
      </c>
      <c r="H15" s="41">
        <f t="shared" ref="H15" si="1">G15+1</f>
        <v>8</v>
      </c>
      <c r="I15" s="41">
        <v>9</v>
      </c>
      <c r="J15" s="43">
        <v>10</v>
      </c>
      <c r="K15" s="43">
        <v>11</v>
      </c>
      <c r="L15" s="41">
        <v>12</v>
      </c>
      <c r="M15" s="41">
        <v>13</v>
      </c>
      <c r="N15" s="41">
        <v>14</v>
      </c>
      <c r="O15" s="41">
        <f t="shared" ref="O15:T15" si="2">N15+1</f>
        <v>15</v>
      </c>
      <c r="P15" s="41">
        <f t="shared" si="2"/>
        <v>16</v>
      </c>
      <c r="Q15" s="41">
        <f t="shared" si="2"/>
        <v>17</v>
      </c>
      <c r="R15" s="41">
        <f t="shared" si="2"/>
        <v>18</v>
      </c>
      <c r="S15" s="41">
        <f t="shared" si="2"/>
        <v>19</v>
      </c>
      <c r="T15" s="41">
        <f t="shared" si="2"/>
        <v>20</v>
      </c>
      <c r="U15" s="41">
        <v>21</v>
      </c>
      <c r="V15" s="41">
        <v>22</v>
      </c>
      <c r="W15" s="41">
        <f>V15+1</f>
        <v>23</v>
      </c>
      <c r="X15" s="41">
        <f t="shared" ref="X15:Z15" si="3">W15+1</f>
        <v>24</v>
      </c>
      <c r="Y15" s="41">
        <f t="shared" si="3"/>
        <v>25</v>
      </c>
      <c r="Z15" s="41">
        <f t="shared" si="3"/>
        <v>26</v>
      </c>
      <c r="AA15" s="41">
        <v>27</v>
      </c>
      <c r="AB15" s="41">
        <f t="shared" ref="AB15:AP15" si="4">AA15+1</f>
        <v>28</v>
      </c>
      <c r="AC15" s="41">
        <f t="shared" si="4"/>
        <v>29</v>
      </c>
      <c r="AD15" s="41">
        <f t="shared" si="4"/>
        <v>30</v>
      </c>
      <c r="AE15" s="41">
        <f t="shared" si="4"/>
        <v>31</v>
      </c>
      <c r="AF15" s="41">
        <f t="shared" si="4"/>
        <v>32</v>
      </c>
      <c r="AG15" s="41">
        <v>42</v>
      </c>
      <c r="AH15" s="41">
        <f t="shared" ref="AH15:AK15" si="5">AG15+1</f>
        <v>43</v>
      </c>
      <c r="AI15" s="41">
        <f t="shared" si="5"/>
        <v>44</v>
      </c>
      <c r="AJ15" s="41">
        <f t="shared" si="5"/>
        <v>45</v>
      </c>
      <c r="AK15" s="41">
        <f t="shared" si="5"/>
        <v>46</v>
      </c>
      <c r="AL15" s="41">
        <v>47</v>
      </c>
      <c r="AM15" s="41">
        <f t="shared" si="4"/>
        <v>48</v>
      </c>
      <c r="AN15" s="41">
        <f t="shared" si="4"/>
        <v>49</v>
      </c>
      <c r="AO15" s="41">
        <f t="shared" si="4"/>
        <v>50</v>
      </c>
      <c r="AP15" s="41">
        <f t="shared" si="4"/>
        <v>51</v>
      </c>
      <c r="AQ15" s="43">
        <v>52</v>
      </c>
      <c r="AR15" s="41">
        <v>53</v>
      </c>
      <c r="AS15" s="41">
        <f t="shared" ref="AS15" si="6">AR15+1</f>
        <v>54</v>
      </c>
      <c r="AT15" s="41">
        <v>55</v>
      </c>
    </row>
    <row r="16" spans="1:46" ht="49.5" x14ac:dyDescent="0.25">
      <c r="A16" s="41">
        <v>1</v>
      </c>
      <c r="B16" s="44" t="s">
        <v>59</v>
      </c>
      <c r="C16" s="44" t="s">
        <v>60</v>
      </c>
      <c r="D16" s="44" t="s">
        <v>61</v>
      </c>
      <c r="E16" s="45" t="s">
        <v>62</v>
      </c>
      <c r="F16" s="45" t="s">
        <v>428</v>
      </c>
      <c r="G16" s="45" t="s">
        <v>63</v>
      </c>
      <c r="H16" s="45" t="s">
        <v>64</v>
      </c>
      <c r="I16" s="45" t="s">
        <v>63</v>
      </c>
      <c r="J16" s="46">
        <v>4.95</v>
      </c>
      <c r="K16" s="46"/>
      <c r="L16" s="41">
        <v>17697</v>
      </c>
      <c r="M16" s="41">
        <f>J16*L16</f>
        <v>87600.150000000009</v>
      </c>
      <c r="N16" s="41">
        <f t="shared" ref="N16:N82" si="7">L16*K16</f>
        <v>0</v>
      </c>
      <c r="O16" s="47">
        <v>7</v>
      </c>
      <c r="P16" s="47"/>
      <c r="Q16" s="41"/>
      <c r="R16" s="47">
        <f t="shared" ref="R16:R82" si="8">O16+P16+Q16</f>
        <v>7</v>
      </c>
      <c r="S16" s="48">
        <f t="shared" ref="S16:S82" si="9">O16/18</f>
        <v>0.3888888888888889</v>
      </c>
      <c r="T16" s="48">
        <f t="shared" ref="T16:U32" si="10">P16/24</f>
        <v>0</v>
      </c>
      <c r="U16" s="48">
        <f t="shared" si="10"/>
        <v>0</v>
      </c>
      <c r="V16" s="48">
        <f t="shared" ref="V16:V82" si="11">S16+T16+U16</f>
        <v>0.3888888888888889</v>
      </c>
      <c r="W16" s="41">
        <f t="shared" ref="W16:W47" si="12">M16/18*O16</f>
        <v>34066.724999999999</v>
      </c>
      <c r="X16" s="41">
        <f t="shared" ref="X16:X47" si="13">N16/24*P16</f>
        <v>0</v>
      </c>
      <c r="Y16" s="41">
        <f t="shared" ref="Y16:Y47" si="14">N16/24*Q16</f>
        <v>0</v>
      </c>
      <c r="Z16" s="41">
        <f t="shared" ref="Z16:Z82" si="15">W16+X16+Y16</f>
        <v>34066.724999999999</v>
      </c>
      <c r="AA16" s="41"/>
      <c r="AB16" s="41"/>
      <c r="AC16" s="41"/>
      <c r="AD16" s="48"/>
      <c r="AE16" s="47"/>
      <c r="AF16" s="41"/>
      <c r="AG16" s="48"/>
      <c r="AH16" s="41"/>
      <c r="AI16" s="41"/>
      <c r="AJ16" s="48">
        <f t="shared" ref="AJ16:AJ47" si="16">S16+T16</f>
        <v>0.3888888888888889</v>
      </c>
      <c r="AK16" s="41">
        <v>40</v>
      </c>
      <c r="AL16" s="41">
        <f>17697*AK16*AJ16/100</f>
        <v>2752.8666666666668</v>
      </c>
      <c r="AM16" s="48"/>
      <c r="AN16" s="48"/>
      <c r="AO16" s="48"/>
      <c r="AP16" s="41">
        <f t="shared" ref="AP16:AP83" si="17">AO16+AN16+AM16+AL16+AI16+AF16+AC16</f>
        <v>2752.8666666666668</v>
      </c>
      <c r="AQ16" s="41">
        <f>Z16</f>
        <v>34066.724999999999</v>
      </c>
      <c r="AR16" s="41">
        <f>AP16+Z16</f>
        <v>36819.591666666667</v>
      </c>
      <c r="AS16" s="41">
        <f>Z16*10%</f>
        <v>3406.6725000000001</v>
      </c>
      <c r="AT16" s="41">
        <f>AR16+AS16</f>
        <v>40226.264166666668</v>
      </c>
    </row>
    <row r="17" spans="1:46" ht="33" x14ac:dyDescent="0.25">
      <c r="A17" s="41">
        <f t="shared" ref="A17:A78" si="18">A16+1</f>
        <v>2</v>
      </c>
      <c r="B17" s="49" t="s">
        <v>65</v>
      </c>
      <c r="C17" s="44" t="s">
        <v>66</v>
      </c>
      <c r="D17" s="44" t="s">
        <v>67</v>
      </c>
      <c r="E17" s="45" t="s">
        <v>62</v>
      </c>
      <c r="F17" s="45" t="s">
        <v>429</v>
      </c>
      <c r="G17" s="45" t="s">
        <v>68</v>
      </c>
      <c r="H17" s="45" t="s">
        <v>69</v>
      </c>
      <c r="I17" s="45" t="s">
        <v>68</v>
      </c>
      <c r="J17" s="46">
        <v>5.41</v>
      </c>
      <c r="K17" s="46"/>
      <c r="L17" s="41">
        <v>17697</v>
      </c>
      <c r="M17" s="41">
        <f t="shared" ref="M17:M83" si="19">J17*L17</f>
        <v>95740.77</v>
      </c>
      <c r="N17" s="41">
        <f t="shared" si="7"/>
        <v>0</v>
      </c>
      <c r="O17" s="47">
        <v>15</v>
      </c>
      <c r="P17" s="47"/>
      <c r="Q17" s="41"/>
      <c r="R17" s="47">
        <f t="shared" si="8"/>
        <v>15</v>
      </c>
      <c r="S17" s="48">
        <f t="shared" si="9"/>
        <v>0.83333333333333337</v>
      </c>
      <c r="T17" s="48">
        <f t="shared" si="10"/>
        <v>0</v>
      </c>
      <c r="U17" s="48">
        <f t="shared" si="10"/>
        <v>0</v>
      </c>
      <c r="V17" s="48">
        <f t="shared" si="11"/>
        <v>0.83333333333333337</v>
      </c>
      <c r="W17" s="41">
        <f t="shared" si="12"/>
        <v>79783.975000000006</v>
      </c>
      <c r="X17" s="41">
        <f t="shared" si="13"/>
        <v>0</v>
      </c>
      <c r="Y17" s="41">
        <f t="shared" si="14"/>
        <v>0</v>
      </c>
      <c r="Z17" s="41">
        <f t="shared" si="15"/>
        <v>79783.975000000006</v>
      </c>
      <c r="AA17" s="41"/>
      <c r="AB17" s="41"/>
      <c r="AC17" s="41"/>
      <c r="AD17" s="48"/>
      <c r="AE17" s="47"/>
      <c r="AF17" s="41"/>
      <c r="AG17" s="48"/>
      <c r="AH17" s="41"/>
      <c r="AI17" s="41"/>
      <c r="AJ17" s="48">
        <f t="shared" si="16"/>
        <v>0.83333333333333337</v>
      </c>
      <c r="AK17" s="41">
        <v>40</v>
      </c>
      <c r="AL17" s="41">
        <f t="shared" ref="AL17:AL83" si="20">17697*AK17*AJ17/100</f>
        <v>5899</v>
      </c>
      <c r="AM17" s="48"/>
      <c r="AN17" s="48"/>
      <c r="AO17" s="48"/>
      <c r="AP17" s="41">
        <f t="shared" si="17"/>
        <v>5899</v>
      </c>
      <c r="AQ17" s="41">
        <f t="shared" ref="AQ17:AQ82" si="21">Z17</f>
        <v>79783.975000000006</v>
      </c>
      <c r="AR17" s="41">
        <f t="shared" ref="AR17:AR82" si="22">AP17+Z17</f>
        <v>85682.975000000006</v>
      </c>
      <c r="AS17" s="41">
        <f>Z17*10%</f>
        <v>7978.3975000000009</v>
      </c>
      <c r="AT17" s="41">
        <f t="shared" ref="AT17:AT83" si="23">AR17+AS17</f>
        <v>93661.372500000012</v>
      </c>
    </row>
    <row r="18" spans="1:46" ht="49.5" x14ac:dyDescent="0.25">
      <c r="A18" s="41">
        <v>3</v>
      </c>
      <c r="B18" s="44" t="s">
        <v>70</v>
      </c>
      <c r="C18" s="44" t="s">
        <v>71</v>
      </c>
      <c r="D18" s="44" t="s">
        <v>72</v>
      </c>
      <c r="E18" s="45" t="s">
        <v>62</v>
      </c>
      <c r="F18" s="45" t="s">
        <v>430</v>
      </c>
      <c r="G18" s="45" t="s">
        <v>63</v>
      </c>
      <c r="H18" s="45" t="s">
        <v>64</v>
      </c>
      <c r="I18" s="45" t="s">
        <v>63</v>
      </c>
      <c r="J18" s="46">
        <v>4.95</v>
      </c>
      <c r="K18" s="46"/>
      <c r="L18" s="41">
        <v>17697</v>
      </c>
      <c r="M18" s="41">
        <f t="shared" si="19"/>
        <v>87600.150000000009</v>
      </c>
      <c r="N18" s="41">
        <f t="shared" si="7"/>
        <v>0</v>
      </c>
      <c r="O18" s="47">
        <v>32</v>
      </c>
      <c r="P18" s="47"/>
      <c r="Q18" s="41"/>
      <c r="R18" s="47">
        <f t="shared" si="8"/>
        <v>32</v>
      </c>
      <c r="S18" s="48">
        <f t="shared" si="9"/>
        <v>1.7777777777777777</v>
      </c>
      <c r="T18" s="48">
        <f t="shared" si="10"/>
        <v>0</v>
      </c>
      <c r="U18" s="48">
        <f t="shared" si="10"/>
        <v>0</v>
      </c>
      <c r="V18" s="48">
        <f t="shared" si="11"/>
        <v>1.7777777777777777</v>
      </c>
      <c r="W18" s="41">
        <f t="shared" si="12"/>
        <v>155733.6</v>
      </c>
      <c r="X18" s="41">
        <f t="shared" si="13"/>
        <v>0</v>
      </c>
      <c r="Y18" s="41">
        <f t="shared" si="14"/>
        <v>0</v>
      </c>
      <c r="Z18" s="41">
        <f t="shared" si="15"/>
        <v>155733.6</v>
      </c>
      <c r="AA18" s="41"/>
      <c r="AB18" s="41"/>
      <c r="AC18" s="41"/>
      <c r="AD18" s="48"/>
      <c r="AE18" s="47"/>
      <c r="AF18" s="41"/>
      <c r="AG18" s="48"/>
      <c r="AH18" s="41"/>
      <c r="AI18" s="41"/>
      <c r="AJ18" s="48">
        <f t="shared" si="16"/>
        <v>1.7777777777777777</v>
      </c>
      <c r="AK18" s="41">
        <v>40</v>
      </c>
      <c r="AL18" s="41">
        <f t="shared" si="20"/>
        <v>12584.533333333333</v>
      </c>
      <c r="AM18" s="48"/>
      <c r="AN18" s="48"/>
      <c r="AO18" s="48"/>
      <c r="AP18" s="41">
        <f t="shared" si="17"/>
        <v>12584.533333333333</v>
      </c>
      <c r="AQ18" s="41">
        <f t="shared" si="21"/>
        <v>155733.6</v>
      </c>
      <c r="AR18" s="41">
        <f t="shared" si="22"/>
        <v>168318.13333333333</v>
      </c>
      <c r="AS18" s="41">
        <f>Z18*10%</f>
        <v>15573.36</v>
      </c>
      <c r="AT18" s="41">
        <f t="shared" si="23"/>
        <v>183891.49333333335</v>
      </c>
    </row>
    <row r="19" spans="1:46" ht="33" x14ac:dyDescent="0.25">
      <c r="A19" s="41">
        <f t="shared" si="18"/>
        <v>4</v>
      </c>
      <c r="B19" s="44" t="s">
        <v>73</v>
      </c>
      <c r="C19" s="44" t="s">
        <v>74</v>
      </c>
      <c r="D19" s="44" t="s">
        <v>75</v>
      </c>
      <c r="E19" s="45" t="s">
        <v>62</v>
      </c>
      <c r="F19" s="45" t="s">
        <v>431</v>
      </c>
      <c r="G19" s="45" t="s">
        <v>76</v>
      </c>
      <c r="H19" s="45" t="s">
        <v>77</v>
      </c>
      <c r="I19" s="45" t="s">
        <v>76</v>
      </c>
      <c r="J19" s="46">
        <v>4.8099999999999996</v>
      </c>
      <c r="K19" s="46"/>
      <c r="L19" s="41">
        <v>17697</v>
      </c>
      <c r="M19" s="41">
        <f t="shared" si="19"/>
        <v>85122.569999999992</v>
      </c>
      <c r="N19" s="41">
        <f t="shared" si="7"/>
        <v>0</v>
      </c>
      <c r="O19" s="47">
        <v>4</v>
      </c>
      <c r="P19" s="47"/>
      <c r="Q19" s="41"/>
      <c r="R19" s="47">
        <f t="shared" si="8"/>
        <v>4</v>
      </c>
      <c r="S19" s="48">
        <f t="shared" si="9"/>
        <v>0.22222222222222221</v>
      </c>
      <c r="T19" s="48">
        <f t="shared" si="10"/>
        <v>0</v>
      </c>
      <c r="U19" s="48">
        <f t="shared" si="10"/>
        <v>0</v>
      </c>
      <c r="V19" s="48">
        <f t="shared" si="11"/>
        <v>0.22222222222222221</v>
      </c>
      <c r="W19" s="41">
        <f t="shared" si="12"/>
        <v>18916.126666666663</v>
      </c>
      <c r="X19" s="41">
        <f t="shared" si="13"/>
        <v>0</v>
      </c>
      <c r="Y19" s="41">
        <f t="shared" si="14"/>
        <v>0</v>
      </c>
      <c r="Z19" s="41">
        <f t="shared" si="15"/>
        <v>18916.126666666663</v>
      </c>
      <c r="AA19" s="41"/>
      <c r="AB19" s="41"/>
      <c r="AC19" s="41"/>
      <c r="AD19" s="48"/>
      <c r="AE19" s="47"/>
      <c r="AF19" s="41"/>
      <c r="AG19" s="48"/>
      <c r="AH19" s="41"/>
      <c r="AI19" s="41"/>
      <c r="AJ19" s="48">
        <f t="shared" si="16"/>
        <v>0.22222222222222221</v>
      </c>
      <c r="AK19" s="41">
        <v>40</v>
      </c>
      <c r="AL19" s="41">
        <f t="shared" si="20"/>
        <v>1573.0666666666666</v>
      </c>
      <c r="AM19" s="48"/>
      <c r="AN19" s="48"/>
      <c r="AO19" s="48"/>
      <c r="AP19" s="41">
        <f t="shared" si="17"/>
        <v>1573.0666666666666</v>
      </c>
      <c r="AQ19" s="41">
        <f t="shared" si="21"/>
        <v>18916.126666666663</v>
      </c>
      <c r="AR19" s="41">
        <f t="shared" si="22"/>
        <v>20489.193333333329</v>
      </c>
      <c r="AS19" s="41">
        <f>Z19*10%</f>
        <v>1891.6126666666664</v>
      </c>
      <c r="AT19" s="41">
        <f t="shared" si="23"/>
        <v>22380.805999999997</v>
      </c>
    </row>
    <row r="20" spans="1:46" ht="33" x14ac:dyDescent="0.25">
      <c r="A20" s="41">
        <v>5</v>
      </c>
      <c r="B20" s="44" t="s">
        <v>78</v>
      </c>
      <c r="C20" s="44" t="s">
        <v>79</v>
      </c>
      <c r="D20" s="44" t="s">
        <v>80</v>
      </c>
      <c r="E20" s="45" t="s">
        <v>62</v>
      </c>
      <c r="F20" s="45" t="s">
        <v>432</v>
      </c>
      <c r="G20" s="45" t="s">
        <v>81</v>
      </c>
      <c r="H20" s="45" t="s">
        <v>64</v>
      </c>
      <c r="I20" s="45" t="s">
        <v>81</v>
      </c>
      <c r="J20" s="46">
        <v>4.8600000000000003</v>
      </c>
      <c r="K20" s="46"/>
      <c r="L20" s="41">
        <v>17697</v>
      </c>
      <c r="M20" s="41">
        <f t="shared" si="19"/>
        <v>86007.420000000013</v>
      </c>
      <c r="N20" s="41">
        <f t="shared" si="7"/>
        <v>0</v>
      </c>
      <c r="O20" s="47">
        <v>4</v>
      </c>
      <c r="P20" s="47"/>
      <c r="Q20" s="41"/>
      <c r="R20" s="47">
        <f t="shared" si="8"/>
        <v>4</v>
      </c>
      <c r="S20" s="48">
        <f t="shared" si="9"/>
        <v>0.22222222222222221</v>
      </c>
      <c r="T20" s="48">
        <f t="shared" si="10"/>
        <v>0</v>
      </c>
      <c r="U20" s="48">
        <f t="shared" si="10"/>
        <v>0</v>
      </c>
      <c r="V20" s="48">
        <f t="shared" si="11"/>
        <v>0.22222222222222221</v>
      </c>
      <c r="W20" s="41">
        <f t="shared" si="12"/>
        <v>19112.760000000002</v>
      </c>
      <c r="X20" s="41">
        <f t="shared" si="13"/>
        <v>0</v>
      </c>
      <c r="Y20" s="41">
        <f t="shared" si="14"/>
        <v>0</v>
      </c>
      <c r="Z20" s="41">
        <f t="shared" si="15"/>
        <v>19112.760000000002</v>
      </c>
      <c r="AA20" s="41"/>
      <c r="AB20" s="41"/>
      <c r="AC20" s="41"/>
      <c r="AD20" s="48"/>
      <c r="AE20" s="47"/>
      <c r="AF20" s="41"/>
      <c r="AG20" s="48"/>
      <c r="AH20" s="41"/>
      <c r="AI20" s="41"/>
      <c r="AJ20" s="48">
        <f t="shared" si="16"/>
        <v>0.22222222222222221</v>
      </c>
      <c r="AK20" s="41">
        <v>40</v>
      </c>
      <c r="AL20" s="41">
        <f t="shared" si="20"/>
        <v>1573.0666666666666</v>
      </c>
      <c r="AM20" s="48"/>
      <c r="AN20" s="48"/>
      <c r="AO20" s="48"/>
      <c r="AP20" s="41">
        <f t="shared" si="17"/>
        <v>1573.0666666666666</v>
      </c>
      <c r="AQ20" s="41">
        <f t="shared" si="21"/>
        <v>19112.760000000002</v>
      </c>
      <c r="AR20" s="41">
        <f t="shared" si="22"/>
        <v>20685.826666666668</v>
      </c>
      <c r="AS20" s="41">
        <f>Z20*10%</f>
        <v>1911.2760000000003</v>
      </c>
      <c r="AT20" s="41">
        <f t="shared" si="23"/>
        <v>22597.102666666669</v>
      </c>
    </row>
    <row r="21" spans="1:46" ht="33" x14ac:dyDescent="0.25">
      <c r="A21" s="41">
        <f t="shared" si="18"/>
        <v>6</v>
      </c>
      <c r="B21" s="49" t="s">
        <v>82</v>
      </c>
      <c r="C21" s="44" t="s">
        <v>83</v>
      </c>
      <c r="D21" s="44" t="s">
        <v>84</v>
      </c>
      <c r="E21" s="45" t="s">
        <v>62</v>
      </c>
      <c r="F21" s="45" t="s">
        <v>433</v>
      </c>
      <c r="G21" s="45" t="s">
        <v>68</v>
      </c>
      <c r="H21" s="45" t="s">
        <v>69</v>
      </c>
      <c r="I21" s="45" t="s">
        <v>68</v>
      </c>
      <c r="J21" s="46">
        <v>5.32</v>
      </c>
      <c r="K21" s="46"/>
      <c r="L21" s="41">
        <v>17697</v>
      </c>
      <c r="M21" s="41">
        <f t="shared" si="19"/>
        <v>94148.040000000008</v>
      </c>
      <c r="N21" s="41">
        <f t="shared" si="7"/>
        <v>0</v>
      </c>
      <c r="O21" s="47">
        <v>9</v>
      </c>
      <c r="P21" s="47"/>
      <c r="Q21" s="41"/>
      <c r="R21" s="47">
        <f t="shared" si="8"/>
        <v>9</v>
      </c>
      <c r="S21" s="48">
        <f t="shared" si="9"/>
        <v>0.5</v>
      </c>
      <c r="T21" s="48">
        <f t="shared" si="10"/>
        <v>0</v>
      </c>
      <c r="U21" s="48">
        <f t="shared" si="10"/>
        <v>0</v>
      </c>
      <c r="V21" s="48">
        <f t="shared" si="11"/>
        <v>0.5</v>
      </c>
      <c r="W21" s="41">
        <f t="shared" si="12"/>
        <v>47074.020000000004</v>
      </c>
      <c r="X21" s="41">
        <f t="shared" si="13"/>
        <v>0</v>
      </c>
      <c r="Y21" s="41">
        <f t="shared" si="14"/>
        <v>0</v>
      </c>
      <c r="Z21" s="41">
        <f t="shared" si="15"/>
        <v>47074.020000000004</v>
      </c>
      <c r="AA21" s="41"/>
      <c r="AB21" s="41"/>
      <c r="AC21" s="41"/>
      <c r="AD21" s="41">
        <v>9</v>
      </c>
      <c r="AE21" s="47">
        <v>12.5</v>
      </c>
      <c r="AF21" s="41">
        <f>17697*AE21%/18*AD21</f>
        <v>1106.0625</v>
      </c>
      <c r="AG21" s="48"/>
      <c r="AH21" s="41"/>
      <c r="AI21" s="41"/>
      <c r="AJ21" s="48">
        <f t="shared" si="16"/>
        <v>0.5</v>
      </c>
      <c r="AK21" s="41">
        <v>40</v>
      </c>
      <c r="AL21" s="41">
        <f t="shared" si="20"/>
        <v>3539.4</v>
      </c>
      <c r="AM21" s="48"/>
      <c r="AN21" s="48"/>
      <c r="AO21" s="48"/>
      <c r="AP21" s="41">
        <f t="shared" si="17"/>
        <v>4645.4624999999996</v>
      </c>
      <c r="AQ21" s="41">
        <f t="shared" si="21"/>
        <v>47074.020000000004</v>
      </c>
      <c r="AR21" s="41">
        <f t="shared" si="22"/>
        <v>51719.482500000006</v>
      </c>
      <c r="AS21" s="41"/>
      <c r="AT21" s="41">
        <f t="shared" si="23"/>
        <v>51719.482500000006</v>
      </c>
    </row>
    <row r="22" spans="1:46" ht="33" x14ac:dyDescent="0.25">
      <c r="A22" s="41">
        <v>7</v>
      </c>
      <c r="B22" s="44" t="s">
        <v>85</v>
      </c>
      <c r="C22" s="44" t="s">
        <v>86</v>
      </c>
      <c r="D22" s="44" t="s">
        <v>87</v>
      </c>
      <c r="E22" s="45" t="s">
        <v>62</v>
      </c>
      <c r="F22" s="45" t="s">
        <v>434</v>
      </c>
      <c r="G22" s="45" t="s">
        <v>88</v>
      </c>
      <c r="H22" s="45" t="s">
        <v>77</v>
      </c>
      <c r="I22" s="45" t="s">
        <v>88</v>
      </c>
      <c r="J22" s="46">
        <v>4.99</v>
      </c>
      <c r="K22" s="46">
        <v>4.3600000000000003</v>
      </c>
      <c r="L22" s="41">
        <v>17697</v>
      </c>
      <c r="M22" s="41">
        <f t="shared" si="19"/>
        <v>88308.03</v>
      </c>
      <c r="N22" s="41">
        <f t="shared" si="7"/>
        <v>77158.920000000013</v>
      </c>
      <c r="O22" s="47">
        <v>11</v>
      </c>
      <c r="P22" s="47">
        <v>30</v>
      </c>
      <c r="Q22" s="41"/>
      <c r="R22" s="47">
        <f t="shared" si="8"/>
        <v>41</v>
      </c>
      <c r="S22" s="48">
        <f t="shared" si="9"/>
        <v>0.61111111111111116</v>
      </c>
      <c r="T22" s="48">
        <f t="shared" si="10"/>
        <v>1.25</v>
      </c>
      <c r="U22" s="48">
        <f t="shared" si="10"/>
        <v>0</v>
      </c>
      <c r="V22" s="48">
        <f t="shared" si="11"/>
        <v>1.8611111111111112</v>
      </c>
      <c r="W22" s="41">
        <f t="shared" si="12"/>
        <v>53966.018333333341</v>
      </c>
      <c r="X22" s="41">
        <f t="shared" si="13"/>
        <v>96448.650000000009</v>
      </c>
      <c r="Y22" s="41">
        <f t="shared" si="14"/>
        <v>0</v>
      </c>
      <c r="Z22" s="41">
        <f t="shared" si="15"/>
        <v>150414.66833333333</v>
      </c>
      <c r="AA22" s="41"/>
      <c r="AB22" s="41"/>
      <c r="AC22" s="41"/>
      <c r="AD22" s="48"/>
      <c r="AE22" s="47"/>
      <c r="AF22" s="41"/>
      <c r="AG22" s="48"/>
      <c r="AH22" s="41"/>
      <c r="AI22" s="41"/>
      <c r="AJ22" s="48">
        <f t="shared" si="16"/>
        <v>1.8611111111111112</v>
      </c>
      <c r="AK22" s="41">
        <v>40</v>
      </c>
      <c r="AL22" s="41">
        <f t="shared" si="20"/>
        <v>13174.433333333332</v>
      </c>
      <c r="AM22" s="48"/>
      <c r="AN22" s="48"/>
      <c r="AO22" s="48"/>
      <c r="AP22" s="41">
        <f t="shared" si="17"/>
        <v>13174.433333333332</v>
      </c>
      <c r="AQ22" s="41">
        <f t="shared" si="21"/>
        <v>150414.66833333333</v>
      </c>
      <c r="AR22" s="41">
        <f t="shared" si="22"/>
        <v>163589.10166666665</v>
      </c>
      <c r="AS22" s="41">
        <f t="shared" ref="AS22:AS80" si="24">Z22*10%</f>
        <v>15041.466833333334</v>
      </c>
      <c r="AT22" s="41">
        <f t="shared" si="23"/>
        <v>178630.56849999999</v>
      </c>
    </row>
    <row r="23" spans="1:46" ht="33" x14ac:dyDescent="0.25">
      <c r="A23" s="41">
        <f t="shared" si="18"/>
        <v>8</v>
      </c>
      <c r="B23" s="44" t="s">
        <v>89</v>
      </c>
      <c r="C23" s="44" t="s">
        <v>90</v>
      </c>
      <c r="D23" s="44" t="s">
        <v>91</v>
      </c>
      <c r="E23" s="45" t="s">
        <v>62</v>
      </c>
      <c r="F23" s="45" t="s">
        <v>435</v>
      </c>
      <c r="G23" s="45" t="s">
        <v>532</v>
      </c>
      <c r="H23" s="45" t="s">
        <v>551</v>
      </c>
      <c r="I23" s="45" t="s">
        <v>93</v>
      </c>
      <c r="J23" s="46"/>
      <c r="K23" s="46">
        <v>4.62</v>
      </c>
      <c r="L23" s="41">
        <v>17697</v>
      </c>
      <c r="M23" s="41">
        <f t="shared" si="19"/>
        <v>0</v>
      </c>
      <c r="N23" s="41">
        <f t="shared" si="7"/>
        <v>81760.14</v>
      </c>
      <c r="O23" s="47"/>
      <c r="P23" s="47"/>
      <c r="Q23" s="41">
        <v>6</v>
      </c>
      <c r="R23" s="47">
        <f t="shared" si="8"/>
        <v>6</v>
      </c>
      <c r="S23" s="48">
        <f t="shared" si="9"/>
        <v>0</v>
      </c>
      <c r="T23" s="48">
        <f t="shared" si="10"/>
        <v>0</v>
      </c>
      <c r="U23" s="48">
        <f t="shared" si="10"/>
        <v>0.25</v>
      </c>
      <c r="V23" s="48">
        <f t="shared" si="11"/>
        <v>0.25</v>
      </c>
      <c r="W23" s="41">
        <f t="shared" si="12"/>
        <v>0</v>
      </c>
      <c r="X23" s="41">
        <f t="shared" si="13"/>
        <v>0</v>
      </c>
      <c r="Y23" s="41">
        <f t="shared" si="14"/>
        <v>20440.035</v>
      </c>
      <c r="Z23" s="41">
        <f t="shared" si="15"/>
        <v>20440.035</v>
      </c>
      <c r="AA23" s="41"/>
      <c r="AB23" s="41"/>
      <c r="AC23" s="41"/>
      <c r="AD23" s="48"/>
      <c r="AE23" s="47"/>
      <c r="AF23" s="41"/>
      <c r="AG23" s="48"/>
      <c r="AH23" s="41"/>
      <c r="AI23" s="41"/>
      <c r="AJ23" s="48">
        <f t="shared" si="16"/>
        <v>0</v>
      </c>
      <c r="AK23" s="41"/>
      <c r="AL23" s="41">
        <f t="shared" si="20"/>
        <v>0</v>
      </c>
      <c r="AM23" s="48"/>
      <c r="AN23" s="48"/>
      <c r="AO23" s="48"/>
      <c r="AP23" s="41">
        <f t="shared" si="17"/>
        <v>0</v>
      </c>
      <c r="AQ23" s="41">
        <f t="shared" si="21"/>
        <v>20440.035</v>
      </c>
      <c r="AR23" s="41">
        <f t="shared" si="22"/>
        <v>20440.035</v>
      </c>
      <c r="AS23" s="41">
        <f t="shared" si="24"/>
        <v>2044.0035</v>
      </c>
      <c r="AT23" s="41">
        <f t="shared" si="23"/>
        <v>22484.038499999999</v>
      </c>
    </row>
    <row r="24" spans="1:46" ht="49.5" x14ac:dyDescent="0.25">
      <c r="A24" s="41">
        <v>9</v>
      </c>
      <c r="B24" s="44" t="s">
        <v>94</v>
      </c>
      <c r="C24" s="44" t="s">
        <v>90</v>
      </c>
      <c r="D24" s="44" t="s">
        <v>95</v>
      </c>
      <c r="E24" s="45" t="s">
        <v>62</v>
      </c>
      <c r="F24" s="45" t="s">
        <v>436</v>
      </c>
      <c r="G24" s="45" t="s">
        <v>96</v>
      </c>
      <c r="H24" s="45" t="s">
        <v>92</v>
      </c>
      <c r="I24" s="45" t="s">
        <v>96</v>
      </c>
      <c r="J24" s="46"/>
      <c r="K24" s="46">
        <v>4.16</v>
      </c>
      <c r="L24" s="41">
        <v>17697</v>
      </c>
      <c r="M24" s="41">
        <f t="shared" si="19"/>
        <v>0</v>
      </c>
      <c r="N24" s="41">
        <f t="shared" si="7"/>
        <v>73619.520000000004</v>
      </c>
      <c r="O24" s="47"/>
      <c r="P24" s="47"/>
      <c r="Q24" s="41">
        <v>6</v>
      </c>
      <c r="R24" s="47">
        <f t="shared" si="8"/>
        <v>6</v>
      </c>
      <c r="S24" s="48">
        <f t="shared" si="9"/>
        <v>0</v>
      </c>
      <c r="T24" s="48">
        <f t="shared" si="10"/>
        <v>0</v>
      </c>
      <c r="U24" s="48">
        <f t="shared" si="10"/>
        <v>0.25</v>
      </c>
      <c r="V24" s="48">
        <f t="shared" si="11"/>
        <v>0.25</v>
      </c>
      <c r="W24" s="41">
        <f t="shared" si="12"/>
        <v>0</v>
      </c>
      <c r="X24" s="41">
        <f t="shared" si="13"/>
        <v>0</v>
      </c>
      <c r="Y24" s="41">
        <f t="shared" si="14"/>
        <v>18404.88</v>
      </c>
      <c r="Z24" s="41">
        <f t="shared" si="15"/>
        <v>18404.88</v>
      </c>
      <c r="AA24" s="41"/>
      <c r="AB24" s="41"/>
      <c r="AC24" s="41"/>
      <c r="AD24" s="48"/>
      <c r="AE24" s="47"/>
      <c r="AF24" s="41"/>
      <c r="AG24" s="48"/>
      <c r="AH24" s="41"/>
      <c r="AI24" s="41"/>
      <c r="AJ24" s="48">
        <f t="shared" si="16"/>
        <v>0</v>
      </c>
      <c r="AK24" s="41"/>
      <c r="AL24" s="41">
        <f t="shared" si="20"/>
        <v>0</v>
      </c>
      <c r="AM24" s="48"/>
      <c r="AN24" s="48"/>
      <c r="AO24" s="48"/>
      <c r="AP24" s="41">
        <f t="shared" si="17"/>
        <v>0</v>
      </c>
      <c r="AQ24" s="41">
        <f t="shared" si="21"/>
        <v>18404.88</v>
      </c>
      <c r="AR24" s="41">
        <f t="shared" si="22"/>
        <v>18404.88</v>
      </c>
      <c r="AS24" s="41">
        <f t="shared" si="24"/>
        <v>1840.4880000000003</v>
      </c>
      <c r="AT24" s="41">
        <f t="shared" si="23"/>
        <v>20245.368000000002</v>
      </c>
    </row>
    <row r="25" spans="1:46" ht="49.5" x14ac:dyDescent="0.25">
      <c r="A25" s="41">
        <f t="shared" si="18"/>
        <v>10</v>
      </c>
      <c r="B25" s="44" t="s">
        <v>97</v>
      </c>
      <c r="C25" s="44" t="s">
        <v>98</v>
      </c>
      <c r="D25" s="44" t="s">
        <v>99</v>
      </c>
      <c r="E25" s="45" t="s">
        <v>62</v>
      </c>
      <c r="F25" s="45" t="s">
        <v>437</v>
      </c>
      <c r="G25" s="45" t="s">
        <v>100</v>
      </c>
      <c r="H25" s="45" t="s">
        <v>77</v>
      </c>
      <c r="I25" s="45" t="s">
        <v>100</v>
      </c>
      <c r="J25" s="46">
        <v>5.16</v>
      </c>
      <c r="K25" s="46"/>
      <c r="L25" s="41">
        <v>17697</v>
      </c>
      <c r="M25" s="41">
        <f t="shared" si="19"/>
        <v>91316.52</v>
      </c>
      <c r="N25" s="41">
        <f t="shared" si="7"/>
        <v>0</v>
      </c>
      <c r="O25" s="47">
        <v>24</v>
      </c>
      <c r="P25" s="47"/>
      <c r="Q25" s="41"/>
      <c r="R25" s="47">
        <f t="shared" si="8"/>
        <v>24</v>
      </c>
      <c r="S25" s="48">
        <f t="shared" si="9"/>
        <v>1.3333333333333333</v>
      </c>
      <c r="T25" s="48">
        <f t="shared" si="10"/>
        <v>0</v>
      </c>
      <c r="U25" s="48">
        <f t="shared" si="10"/>
        <v>0</v>
      </c>
      <c r="V25" s="48">
        <f t="shared" si="11"/>
        <v>1.3333333333333333</v>
      </c>
      <c r="W25" s="41">
        <f t="shared" si="12"/>
        <v>121755.36000000002</v>
      </c>
      <c r="X25" s="41">
        <f t="shared" si="13"/>
        <v>0</v>
      </c>
      <c r="Y25" s="41">
        <f t="shared" si="14"/>
        <v>0</v>
      </c>
      <c r="Z25" s="41">
        <f t="shared" si="15"/>
        <v>121755.36000000002</v>
      </c>
      <c r="AA25" s="41">
        <v>6</v>
      </c>
      <c r="AB25" s="41">
        <v>20</v>
      </c>
      <c r="AC25" s="41">
        <f>17697*AB25%/18*AA25</f>
        <v>1179.8</v>
      </c>
      <c r="AD25" s="48">
        <v>18</v>
      </c>
      <c r="AE25" s="47">
        <v>10</v>
      </c>
      <c r="AF25" s="41">
        <f>17697*AE25%/18*AD25</f>
        <v>1769.6999999999998</v>
      </c>
      <c r="AG25" s="41">
        <v>1</v>
      </c>
      <c r="AH25" s="41">
        <v>15</v>
      </c>
      <c r="AI25" s="41">
        <f>17697*AH25%</f>
        <v>2654.5499999999997</v>
      </c>
      <c r="AJ25" s="48">
        <f t="shared" si="16"/>
        <v>1.3333333333333333</v>
      </c>
      <c r="AK25" s="41">
        <v>40</v>
      </c>
      <c r="AL25" s="41">
        <f t="shared" si="20"/>
        <v>9438.4</v>
      </c>
      <c r="AM25" s="48"/>
      <c r="AN25" s="48"/>
      <c r="AO25" s="48"/>
      <c r="AP25" s="41">
        <f t="shared" si="17"/>
        <v>15042.449999999997</v>
      </c>
      <c r="AQ25" s="41">
        <f t="shared" si="21"/>
        <v>121755.36000000002</v>
      </c>
      <c r="AR25" s="41">
        <f t="shared" si="22"/>
        <v>136797.81</v>
      </c>
      <c r="AS25" s="41">
        <f t="shared" si="24"/>
        <v>12175.536000000002</v>
      </c>
      <c r="AT25" s="41">
        <f t="shared" si="23"/>
        <v>148973.34599999999</v>
      </c>
    </row>
    <row r="26" spans="1:46" ht="33" x14ac:dyDescent="0.25">
      <c r="A26" s="41">
        <v>11</v>
      </c>
      <c r="B26" s="44" t="s">
        <v>101</v>
      </c>
      <c r="C26" s="44" t="s">
        <v>102</v>
      </c>
      <c r="D26" s="44" t="s">
        <v>103</v>
      </c>
      <c r="E26" s="45" t="s">
        <v>62</v>
      </c>
      <c r="F26" s="45" t="s">
        <v>438</v>
      </c>
      <c r="G26" s="45" t="s">
        <v>63</v>
      </c>
      <c r="H26" s="45" t="s">
        <v>64</v>
      </c>
      <c r="I26" s="45" t="s">
        <v>63</v>
      </c>
      <c r="J26" s="46">
        <v>5.2</v>
      </c>
      <c r="K26" s="46"/>
      <c r="L26" s="41">
        <v>17697</v>
      </c>
      <c r="M26" s="41">
        <f t="shared" si="19"/>
        <v>92024.400000000009</v>
      </c>
      <c r="N26" s="41">
        <f t="shared" si="7"/>
        <v>0</v>
      </c>
      <c r="O26" s="47">
        <v>10</v>
      </c>
      <c r="P26" s="47"/>
      <c r="Q26" s="41"/>
      <c r="R26" s="47">
        <f t="shared" si="8"/>
        <v>10</v>
      </c>
      <c r="S26" s="48">
        <f t="shared" si="9"/>
        <v>0.55555555555555558</v>
      </c>
      <c r="T26" s="48">
        <f t="shared" si="10"/>
        <v>0</v>
      </c>
      <c r="U26" s="48">
        <f t="shared" si="10"/>
        <v>0</v>
      </c>
      <c r="V26" s="48">
        <f t="shared" si="11"/>
        <v>0.55555555555555558</v>
      </c>
      <c r="W26" s="41">
        <f t="shared" si="12"/>
        <v>51124.666666666672</v>
      </c>
      <c r="X26" s="41">
        <f t="shared" si="13"/>
        <v>0</v>
      </c>
      <c r="Y26" s="41">
        <f t="shared" si="14"/>
        <v>0</v>
      </c>
      <c r="Z26" s="41">
        <f t="shared" si="15"/>
        <v>51124.666666666672</v>
      </c>
      <c r="AA26" s="41">
        <v>4</v>
      </c>
      <c r="AB26" s="41">
        <v>20</v>
      </c>
      <c r="AC26" s="41">
        <f>17697*AB26%/18*AA26</f>
        <v>786.5333333333333</v>
      </c>
      <c r="AD26" s="41">
        <v>6</v>
      </c>
      <c r="AE26" s="47">
        <v>10</v>
      </c>
      <c r="AF26" s="41">
        <f>17697*AE26%/18*AD26</f>
        <v>589.9</v>
      </c>
      <c r="AG26" s="50"/>
      <c r="AH26" s="51"/>
      <c r="AI26" s="51"/>
      <c r="AJ26" s="48">
        <f t="shared" si="16"/>
        <v>0.55555555555555558</v>
      </c>
      <c r="AK26" s="41">
        <v>40</v>
      </c>
      <c r="AL26" s="41">
        <f t="shared" si="20"/>
        <v>3932.666666666667</v>
      </c>
      <c r="AM26" s="50"/>
      <c r="AN26" s="50"/>
      <c r="AO26" s="50"/>
      <c r="AP26" s="41">
        <f t="shared" si="17"/>
        <v>5309.1</v>
      </c>
      <c r="AQ26" s="41">
        <f t="shared" si="21"/>
        <v>51124.666666666672</v>
      </c>
      <c r="AR26" s="41">
        <f t="shared" si="22"/>
        <v>56433.76666666667</v>
      </c>
      <c r="AS26" s="41">
        <f t="shared" si="24"/>
        <v>5112.4666666666672</v>
      </c>
      <c r="AT26" s="41">
        <f t="shared" si="23"/>
        <v>61546.233333333337</v>
      </c>
    </row>
    <row r="27" spans="1:46" ht="33" x14ac:dyDescent="0.25">
      <c r="A27" s="41">
        <v>12</v>
      </c>
      <c r="B27" s="44" t="s">
        <v>104</v>
      </c>
      <c r="C27" s="44" t="s">
        <v>105</v>
      </c>
      <c r="D27" s="44" t="s">
        <v>106</v>
      </c>
      <c r="E27" s="45" t="s">
        <v>62</v>
      </c>
      <c r="F27" s="45" t="s">
        <v>451</v>
      </c>
      <c r="G27" s="45"/>
      <c r="H27" s="45" t="s">
        <v>64</v>
      </c>
      <c r="I27" s="45" t="s">
        <v>63</v>
      </c>
      <c r="J27" s="46">
        <v>5.03</v>
      </c>
      <c r="K27" s="46"/>
      <c r="L27" s="41">
        <v>17697</v>
      </c>
      <c r="M27" s="41">
        <f t="shared" si="19"/>
        <v>89015.91</v>
      </c>
      <c r="N27" s="41">
        <f t="shared" si="7"/>
        <v>0</v>
      </c>
      <c r="O27" s="47">
        <v>23</v>
      </c>
      <c r="P27" s="47"/>
      <c r="Q27" s="41"/>
      <c r="R27" s="47">
        <f t="shared" si="8"/>
        <v>23</v>
      </c>
      <c r="S27" s="48">
        <f t="shared" si="9"/>
        <v>1.2777777777777777</v>
      </c>
      <c r="T27" s="48">
        <f t="shared" si="10"/>
        <v>0</v>
      </c>
      <c r="U27" s="48">
        <f t="shared" si="10"/>
        <v>0</v>
      </c>
      <c r="V27" s="48">
        <f t="shared" si="11"/>
        <v>1.2777777777777777</v>
      </c>
      <c r="W27" s="41">
        <f t="shared" si="12"/>
        <v>113742.55166666668</v>
      </c>
      <c r="X27" s="41">
        <f t="shared" si="13"/>
        <v>0</v>
      </c>
      <c r="Y27" s="41">
        <f t="shared" si="14"/>
        <v>0</v>
      </c>
      <c r="Z27" s="41">
        <f t="shared" si="15"/>
        <v>113742.55166666668</v>
      </c>
      <c r="AA27" s="41">
        <v>8</v>
      </c>
      <c r="AB27" s="41">
        <v>25</v>
      </c>
      <c r="AC27" s="41">
        <f>17697*AB27%/18*AA27</f>
        <v>1966.3333333333333</v>
      </c>
      <c r="AD27" s="41">
        <v>14</v>
      </c>
      <c r="AE27" s="47">
        <v>12.5</v>
      </c>
      <c r="AF27" s="41">
        <f>17697*AE27%/18*AD27</f>
        <v>1720.5416666666665</v>
      </c>
      <c r="AG27" s="50">
        <v>1</v>
      </c>
      <c r="AH27" s="51">
        <v>15</v>
      </c>
      <c r="AI27" s="41">
        <f>17697*AH27%</f>
        <v>2654.5499999999997</v>
      </c>
      <c r="AJ27" s="48">
        <f t="shared" si="16"/>
        <v>1.2777777777777777</v>
      </c>
      <c r="AK27" s="41">
        <v>40</v>
      </c>
      <c r="AL27" s="41">
        <f t="shared" si="20"/>
        <v>9045.1333333333332</v>
      </c>
      <c r="AM27" s="50"/>
      <c r="AN27" s="50"/>
      <c r="AO27" s="50"/>
      <c r="AP27" s="41">
        <f t="shared" si="17"/>
        <v>15386.558333333332</v>
      </c>
      <c r="AQ27" s="41">
        <f t="shared" si="21"/>
        <v>113742.55166666668</v>
      </c>
      <c r="AR27" s="41">
        <f t="shared" si="22"/>
        <v>129129.11000000002</v>
      </c>
      <c r="AS27" s="41">
        <f t="shared" si="24"/>
        <v>11374.25516666667</v>
      </c>
      <c r="AT27" s="41">
        <f t="shared" si="23"/>
        <v>140503.36516666668</v>
      </c>
    </row>
    <row r="28" spans="1:46" ht="49.5" x14ac:dyDescent="0.25">
      <c r="A28" s="41">
        <v>13</v>
      </c>
      <c r="B28" s="44" t="s">
        <v>107</v>
      </c>
      <c r="C28" s="44" t="s">
        <v>108</v>
      </c>
      <c r="D28" s="44" t="s">
        <v>109</v>
      </c>
      <c r="E28" s="45" t="s">
        <v>62</v>
      </c>
      <c r="F28" s="45" t="s">
        <v>452</v>
      </c>
      <c r="G28" s="45"/>
      <c r="H28" s="45" t="s">
        <v>92</v>
      </c>
      <c r="I28" s="45" t="s">
        <v>110</v>
      </c>
      <c r="J28" s="46">
        <v>4.1900000000000004</v>
      </c>
      <c r="K28" s="46"/>
      <c r="L28" s="41">
        <v>17697</v>
      </c>
      <c r="M28" s="41">
        <f t="shared" si="19"/>
        <v>74150.430000000008</v>
      </c>
      <c r="N28" s="41">
        <f t="shared" si="7"/>
        <v>0</v>
      </c>
      <c r="O28" s="47">
        <v>13.5</v>
      </c>
      <c r="P28" s="47"/>
      <c r="Q28" s="41"/>
      <c r="R28" s="47">
        <f t="shared" si="8"/>
        <v>13.5</v>
      </c>
      <c r="S28" s="48">
        <f t="shared" si="9"/>
        <v>0.75</v>
      </c>
      <c r="T28" s="48"/>
      <c r="U28" s="48"/>
      <c r="V28" s="48">
        <f t="shared" si="11"/>
        <v>0.75</v>
      </c>
      <c r="W28" s="41">
        <f t="shared" si="12"/>
        <v>55612.822500000009</v>
      </c>
      <c r="X28" s="41">
        <f t="shared" si="13"/>
        <v>0</v>
      </c>
      <c r="Y28" s="41">
        <f t="shared" si="14"/>
        <v>0</v>
      </c>
      <c r="Z28" s="41">
        <f t="shared" si="15"/>
        <v>55612.822500000009</v>
      </c>
      <c r="AA28" s="41"/>
      <c r="AB28" s="41"/>
      <c r="AC28" s="41"/>
      <c r="AD28" s="41"/>
      <c r="AE28" s="47"/>
      <c r="AF28" s="41"/>
      <c r="AG28" s="50"/>
      <c r="AH28" s="51"/>
      <c r="AI28" s="41"/>
      <c r="AJ28" s="48">
        <f t="shared" si="16"/>
        <v>0.75</v>
      </c>
      <c r="AK28" s="41">
        <v>40</v>
      </c>
      <c r="AL28" s="41">
        <f t="shared" si="20"/>
        <v>5309.1</v>
      </c>
      <c r="AM28" s="50"/>
      <c r="AN28" s="50"/>
      <c r="AO28" s="50"/>
      <c r="AP28" s="41">
        <f t="shared" si="17"/>
        <v>5309.1</v>
      </c>
      <c r="AQ28" s="41">
        <f t="shared" si="21"/>
        <v>55612.822500000009</v>
      </c>
      <c r="AR28" s="41">
        <f t="shared" si="22"/>
        <v>60921.922500000008</v>
      </c>
      <c r="AS28" s="41">
        <f t="shared" si="24"/>
        <v>5561.2822500000011</v>
      </c>
      <c r="AT28" s="41">
        <f t="shared" si="23"/>
        <v>66483.204750000004</v>
      </c>
    </row>
    <row r="29" spans="1:46" ht="33" x14ac:dyDescent="0.25">
      <c r="A29" s="41">
        <f t="shared" si="18"/>
        <v>14</v>
      </c>
      <c r="B29" s="52" t="s">
        <v>111</v>
      </c>
      <c r="C29" s="52" t="s">
        <v>112</v>
      </c>
      <c r="D29" s="52" t="s">
        <v>113</v>
      </c>
      <c r="E29" s="46" t="s">
        <v>62</v>
      </c>
      <c r="F29" s="46" t="s">
        <v>439</v>
      </c>
      <c r="G29" s="46" t="s">
        <v>533</v>
      </c>
      <c r="H29" s="46" t="s">
        <v>92</v>
      </c>
      <c r="I29" s="46" t="s">
        <v>114</v>
      </c>
      <c r="J29" s="46">
        <v>4.7300000000000004</v>
      </c>
      <c r="K29" s="46">
        <v>4.51</v>
      </c>
      <c r="L29" s="43">
        <v>17697</v>
      </c>
      <c r="M29" s="43">
        <f t="shared" si="19"/>
        <v>83706.810000000012</v>
      </c>
      <c r="N29" s="43">
        <f t="shared" si="7"/>
        <v>79813.47</v>
      </c>
      <c r="O29" s="53">
        <v>20</v>
      </c>
      <c r="P29" s="53">
        <v>4</v>
      </c>
      <c r="Q29" s="43"/>
      <c r="R29" s="53">
        <f t="shared" si="8"/>
        <v>24</v>
      </c>
      <c r="S29" s="54">
        <f t="shared" si="9"/>
        <v>1.1111111111111112</v>
      </c>
      <c r="T29" s="54">
        <f t="shared" si="10"/>
        <v>0.16666666666666666</v>
      </c>
      <c r="U29" s="54">
        <f t="shared" si="10"/>
        <v>0</v>
      </c>
      <c r="V29" s="54">
        <f t="shared" si="11"/>
        <v>1.2777777777777779</v>
      </c>
      <c r="W29" s="43">
        <f t="shared" si="12"/>
        <v>93007.56666666668</v>
      </c>
      <c r="X29" s="43">
        <f t="shared" si="13"/>
        <v>13302.245000000001</v>
      </c>
      <c r="Y29" s="43">
        <f t="shared" si="14"/>
        <v>0</v>
      </c>
      <c r="Z29" s="43">
        <f t="shared" si="15"/>
        <v>106309.81166666668</v>
      </c>
      <c r="AA29" s="43"/>
      <c r="AB29" s="43"/>
      <c r="AC29" s="43"/>
      <c r="AD29" s="54"/>
      <c r="AE29" s="53"/>
      <c r="AF29" s="43"/>
      <c r="AG29" s="54"/>
      <c r="AH29" s="43"/>
      <c r="AI29" s="43"/>
      <c r="AJ29" s="48">
        <f t="shared" si="16"/>
        <v>1.2777777777777779</v>
      </c>
      <c r="AK29" s="43">
        <v>40</v>
      </c>
      <c r="AL29" s="41">
        <f t="shared" si="20"/>
        <v>9045.1333333333332</v>
      </c>
      <c r="AM29" s="54"/>
      <c r="AN29" s="54"/>
      <c r="AO29" s="54"/>
      <c r="AP29" s="43">
        <f t="shared" si="17"/>
        <v>9045.1333333333332</v>
      </c>
      <c r="AQ29" s="41">
        <f t="shared" si="21"/>
        <v>106309.81166666668</v>
      </c>
      <c r="AR29" s="43">
        <f t="shared" si="22"/>
        <v>115354.94500000001</v>
      </c>
      <c r="AS29" s="43">
        <f t="shared" si="24"/>
        <v>10630.981166666668</v>
      </c>
      <c r="AT29" s="43">
        <f t="shared" si="23"/>
        <v>125985.92616666667</v>
      </c>
    </row>
    <row r="30" spans="1:46" ht="33" x14ac:dyDescent="0.25">
      <c r="A30" s="41">
        <v>15</v>
      </c>
      <c r="B30" s="44" t="s">
        <v>115</v>
      </c>
      <c r="C30" s="44" t="s">
        <v>116</v>
      </c>
      <c r="D30" s="52" t="s">
        <v>117</v>
      </c>
      <c r="E30" s="46" t="s">
        <v>62</v>
      </c>
      <c r="F30" s="46" t="s">
        <v>440</v>
      </c>
      <c r="G30" s="46" t="s">
        <v>181</v>
      </c>
      <c r="H30" s="46" t="s">
        <v>551</v>
      </c>
      <c r="I30" s="46" t="s">
        <v>68</v>
      </c>
      <c r="J30" s="46"/>
      <c r="K30" s="46">
        <v>4.62</v>
      </c>
      <c r="L30" s="43">
        <v>17697</v>
      </c>
      <c r="M30" s="43">
        <f t="shared" si="19"/>
        <v>0</v>
      </c>
      <c r="N30" s="43">
        <f t="shared" si="7"/>
        <v>81760.14</v>
      </c>
      <c r="O30" s="53"/>
      <c r="P30" s="53"/>
      <c r="Q30" s="43">
        <v>6</v>
      </c>
      <c r="R30" s="53">
        <f t="shared" si="8"/>
        <v>6</v>
      </c>
      <c r="S30" s="54">
        <f t="shared" si="9"/>
        <v>0</v>
      </c>
      <c r="T30" s="54">
        <f t="shared" si="10"/>
        <v>0</v>
      </c>
      <c r="U30" s="54">
        <f t="shared" si="10"/>
        <v>0.25</v>
      </c>
      <c r="V30" s="54">
        <f t="shared" si="11"/>
        <v>0.25</v>
      </c>
      <c r="W30" s="43">
        <f t="shared" si="12"/>
        <v>0</v>
      </c>
      <c r="X30" s="43">
        <f t="shared" si="13"/>
        <v>0</v>
      </c>
      <c r="Y30" s="43">
        <f t="shared" si="14"/>
        <v>20440.035</v>
      </c>
      <c r="Z30" s="43">
        <f t="shared" si="15"/>
        <v>20440.035</v>
      </c>
      <c r="AA30" s="43"/>
      <c r="AB30" s="43"/>
      <c r="AC30" s="43"/>
      <c r="AD30" s="54"/>
      <c r="AE30" s="53"/>
      <c r="AF30" s="43"/>
      <c r="AG30" s="54"/>
      <c r="AH30" s="43"/>
      <c r="AI30" s="43"/>
      <c r="AJ30" s="48">
        <f t="shared" si="16"/>
        <v>0</v>
      </c>
      <c r="AK30" s="43"/>
      <c r="AL30" s="41">
        <f t="shared" si="20"/>
        <v>0</v>
      </c>
      <c r="AM30" s="54"/>
      <c r="AN30" s="54"/>
      <c r="AO30" s="54"/>
      <c r="AP30" s="43">
        <f t="shared" si="17"/>
        <v>0</v>
      </c>
      <c r="AQ30" s="41">
        <f t="shared" si="21"/>
        <v>20440.035</v>
      </c>
      <c r="AR30" s="43">
        <f t="shared" si="22"/>
        <v>20440.035</v>
      </c>
      <c r="AS30" s="43">
        <f t="shared" si="24"/>
        <v>2044.0035</v>
      </c>
      <c r="AT30" s="43">
        <f t="shared" si="23"/>
        <v>22484.038499999999</v>
      </c>
    </row>
    <row r="31" spans="1:46" ht="33" x14ac:dyDescent="0.25">
      <c r="A31" s="41">
        <v>16</v>
      </c>
      <c r="B31" s="44" t="s">
        <v>548</v>
      </c>
      <c r="C31" s="44" t="s">
        <v>116</v>
      </c>
      <c r="D31" s="52" t="s">
        <v>549</v>
      </c>
      <c r="E31" s="46" t="s">
        <v>62</v>
      </c>
      <c r="F31" s="46" t="s">
        <v>550</v>
      </c>
      <c r="G31" s="46" t="s">
        <v>181</v>
      </c>
      <c r="H31" s="46" t="s">
        <v>551</v>
      </c>
      <c r="I31" s="46"/>
      <c r="J31" s="46"/>
      <c r="K31" s="46">
        <v>4.2300000000000004</v>
      </c>
      <c r="L31" s="43">
        <v>17697</v>
      </c>
      <c r="M31" s="43">
        <f t="shared" si="19"/>
        <v>0</v>
      </c>
      <c r="N31" s="43">
        <f t="shared" si="7"/>
        <v>74858.310000000012</v>
      </c>
      <c r="O31" s="53"/>
      <c r="P31" s="53"/>
      <c r="Q31" s="43">
        <v>6</v>
      </c>
      <c r="R31" s="53">
        <f t="shared" si="8"/>
        <v>6</v>
      </c>
      <c r="S31" s="54">
        <f t="shared" si="9"/>
        <v>0</v>
      </c>
      <c r="T31" s="54">
        <f t="shared" si="10"/>
        <v>0</v>
      </c>
      <c r="U31" s="54">
        <f t="shared" si="10"/>
        <v>0.25</v>
      </c>
      <c r="V31" s="54">
        <f t="shared" si="11"/>
        <v>0.25</v>
      </c>
      <c r="W31" s="43">
        <f t="shared" si="12"/>
        <v>0</v>
      </c>
      <c r="X31" s="43">
        <f t="shared" si="13"/>
        <v>0</v>
      </c>
      <c r="Y31" s="43">
        <f t="shared" si="14"/>
        <v>18714.577500000003</v>
      </c>
      <c r="Z31" s="43">
        <f t="shared" si="15"/>
        <v>18714.577500000003</v>
      </c>
      <c r="AA31" s="43"/>
      <c r="AB31" s="43"/>
      <c r="AC31" s="43"/>
      <c r="AD31" s="54"/>
      <c r="AE31" s="53"/>
      <c r="AF31" s="43"/>
      <c r="AG31" s="54"/>
      <c r="AH31" s="43"/>
      <c r="AI31" s="43"/>
      <c r="AJ31" s="48">
        <f t="shared" si="16"/>
        <v>0</v>
      </c>
      <c r="AK31" s="43"/>
      <c r="AL31" s="41"/>
      <c r="AM31" s="54"/>
      <c r="AN31" s="54"/>
      <c r="AO31" s="54"/>
      <c r="AP31" s="43">
        <f t="shared" si="17"/>
        <v>0</v>
      </c>
      <c r="AQ31" s="41">
        <f t="shared" si="21"/>
        <v>18714.577500000003</v>
      </c>
      <c r="AR31" s="43">
        <f t="shared" si="22"/>
        <v>18714.577500000003</v>
      </c>
      <c r="AS31" s="43">
        <f t="shared" si="24"/>
        <v>1871.4577500000005</v>
      </c>
      <c r="AT31" s="43">
        <f t="shared" si="23"/>
        <v>20586.035250000004</v>
      </c>
    </row>
    <row r="32" spans="1:46" ht="66" x14ac:dyDescent="0.25">
      <c r="A32" s="41">
        <v>17</v>
      </c>
      <c r="B32" s="52" t="s">
        <v>118</v>
      </c>
      <c r="C32" s="52" t="s">
        <v>119</v>
      </c>
      <c r="D32" s="52" t="s">
        <v>120</v>
      </c>
      <c r="E32" s="46" t="s">
        <v>62</v>
      </c>
      <c r="F32" s="46" t="s">
        <v>450</v>
      </c>
      <c r="G32" s="46" t="s">
        <v>100</v>
      </c>
      <c r="H32" s="46" t="s">
        <v>77</v>
      </c>
      <c r="I32" s="46" t="s">
        <v>100</v>
      </c>
      <c r="J32" s="46">
        <v>4.99</v>
      </c>
      <c r="K32" s="46"/>
      <c r="L32" s="43">
        <v>17697</v>
      </c>
      <c r="M32" s="43">
        <f t="shared" si="19"/>
        <v>88308.03</v>
      </c>
      <c r="N32" s="43">
        <f t="shared" si="7"/>
        <v>0</v>
      </c>
      <c r="O32" s="53">
        <v>10</v>
      </c>
      <c r="P32" s="53"/>
      <c r="Q32" s="43"/>
      <c r="R32" s="53">
        <f t="shared" si="8"/>
        <v>10</v>
      </c>
      <c r="S32" s="54">
        <f t="shared" si="9"/>
        <v>0.55555555555555558</v>
      </c>
      <c r="T32" s="54">
        <f t="shared" si="10"/>
        <v>0</v>
      </c>
      <c r="U32" s="54">
        <f t="shared" si="10"/>
        <v>0</v>
      </c>
      <c r="V32" s="54">
        <f t="shared" si="11"/>
        <v>0.55555555555555558</v>
      </c>
      <c r="W32" s="43">
        <f t="shared" si="12"/>
        <v>49060.01666666667</v>
      </c>
      <c r="X32" s="43">
        <f t="shared" si="13"/>
        <v>0</v>
      </c>
      <c r="Y32" s="43">
        <f t="shared" si="14"/>
        <v>0</v>
      </c>
      <c r="Z32" s="43">
        <f t="shared" si="15"/>
        <v>49060.01666666667</v>
      </c>
      <c r="AA32" s="43"/>
      <c r="AB32" s="43"/>
      <c r="AC32" s="43"/>
      <c r="AD32" s="54"/>
      <c r="AE32" s="53"/>
      <c r="AF32" s="43"/>
      <c r="AG32" s="54"/>
      <c r="AH32" s="43"/>
      <c r="AI32" s="43"/>
      <c r="AJ32" s="48">
        <f t="shared" si="16"/>
        <v>0.55555555555555558</v>
      </c>
      <c r="AK32" s="43">
        <v>40</v>
      </c>
      <c r="AL32" s="41">
        <f t="shared" si="20"/>
        <v>3932.666666666667</v>
      </c>
      <c r="AM32" s="54"/>
      <c r="AN32" s="54"/>
      <c r="AO32" s="54"/>
      <c r="AP32" s="43">
        <f t="shared" si="17"/>
        <v>3932.666666666667</v>
      </c>
      <c r="AQ32" s="41">
        <f t="shared" si="21"/>
        <v>49060.01666666667</v>
      </c>
      <c r="AR32" s="43">
        <f t="shared" si="22"/>
        <v>52992.683333333334</v>
      </c>
      <c r="AS32" s="43">
        <f t="shared" si="24"/>
        <v>4906.001666666667</v>
      </c>
      <c r="AT32" s="43">
        <f t="shared" si="23"/>
        <v>57898.684999999998</v>
      </c>
    </row>
    <row r="33" spans="1:46" ht="49.5" x14ac:dyDescent="0.25">
      <c r="A33" s="41">
        <v>18</v>
      </c>
      <c r="B33" s="55" t="s">
        <v>121</v>
      </c>
      <c r="C33" s="52" t="s">
        <v>122</v>
      </c>
      <c r="D33" s="52" t="s">
        <v>123</v>
      </c>
      <c r="E33" s="46" t="s">
        <v>62</v>
      </c>
      <c r="F33" s="46" t="s">
        <v>441</v>
      </c>
      <c r="G33" s="46" t="s">
        <v>68</v>
      </c>
      <c r="H33" s="46" t="s">
        <v>69</v>
      </c>
      <c r="I33" s="46" t="s">
        <v>68</v>
      </c>
      <c r="J33" s="46">
        <v>5.41</v>
      </c>
      <c r="K33" s="46"/>
      <c r="L33" s="43">
        <v>17697</v>
      </c>
      <c r="M33" s="43">
        <f t="shared" si="19"/>
        <v>95740.77</v>
      </c>
      <c r="N33" s="43">
        <f t="shared" si="7"/>
        <v>0</v>
      </c>
      <c r="O33" s="53">
        <v>7</v>
      </c>
      <c r="P33" s="53"/>
      <c r="Q33" s="43"/>
      <c r="R33" s="53">
        <f t="shared" si="8"/>
        <v>7</v>
      </c>
      <c r="S33" s="54">
        <f t="shared" si="9"/>
        <v>0.3888888888888889</v>
      </c>
      <c r="T33" s="54">
        <f t="shared" ref="T33:U99" si="25">P33/24</f>
        <v>0</v>
      </c>
      <c r="U33" s="54">
        <f t="shared" si="25"/>
        <v>0</v>
      </c>
      <c r="V33" s="54">
        <f t="shared" si="11"/>
        <v>0.3888888888888889</v>
      </c>
      <c r="W33" s="43">
        <f t="shared" si="12"/>
        <v>37232.521666666667</v>
      </c>
      <c r="X33" s="43">
        <f t="shared" si="13"/>
        <v>0</v>
      </c>
      <c r="Y33" s="43">
        <f t="shared" si="14"/>
        <v>0</v>
      </c>
      <c r="Z33" s="43">
        <f t="shared" si="15"/>
        <v>37232.521666666667</v>
      </c>
      <c r="AA33" s="43"/>
      <c r="AB33" s="43"/>
      <c r="AC33" s="43"/>
      <c r="AD33" s="54"/>
      <c r="AE33" s="53"/>
      <c r="AF33" s="43"/>
      <c r="AG33" s="54"/>
      <c r="AH33" s="43"/>
      <c r="AI33" s="43"/>
      <c r="AJ33" s="48">
        <f t="shared" si="16"/>
        <v>0.3888888888888889</v>
      </c>
      <c r="AK33" s="43">
        <v>40</v>
      </c>
      <c r="AL33" s="41">
        <f t="shared" si="20"/>
        <v>2752.8666666666668</v>
      </c>
      <c r="AM33" s="54"/>
      <c r="AN33" s="54"/>
      <c r="AO33" s="54"/>
      <c r="AP33" s="43">
        <f t="shared" si="17"/>
        <v>2752.8666666666668</v>
      </c>
      <c r="AQ33" s="41">
        <f t="shared" si="21"/>
        <v>37232.521666666667</v>
      </c>
      <c r="AR33" s="43">
        <f t="shared" si="22"/>
        <v>39985.388333333336</v>
      </c>
      <c r="AS33" s="43">
        <f t="shared" si="24"/>
        <v>3723.2521666666671</v>
      </c>
      <c r="AT33" s="43">
        <f t="shared" si="23"/>
        <v>43708.640500000001</v>
      </c>
    </row>
    <row r="34" spans="1:46" ht="49.5" x14ac:dyDescent="0.25">
      <c r="A34" s="41">
        <f t="shared" si="18"/>
        <v>19</v>
      </c>
      <c r="B34" s="52" t="s">
        <v>124</v>
      </c>
      <c r="C34" s="52" t="s">
        <v>125</v>
      </c>
      <c r="D34" s="52" t="s">
        <v>126</v>
      </c>
      <c r="E34" s="46" t="s">
        <v>127</v>
      </c>
      <c r="F34" s="46" t="s">
        <v>442</v>
      </c>
      <c r="G34" s="46" t="s">
        <v>128</v>
      </c>
      <c r="H34" s="46" t="s">
        <v>129</v>
      </c>
      <c r="I34" s="46" t="s">
        <v>128</v>
      </c>
      <c r="J34" s="46">
        <v>4.25</v>
      </c>
      <c r="K34" s="46">
        <v>4.3899999999999997</v>
      </c>
      <c r="L34" s="43">
        <v>17697</v>
      </c>
      <c r="M34" s="43">
        <f t="shared" si="19"/>
        <v>75212.25</v>
      </c>
      <c r="N34" s="43">
        <f t="shared" si="7"/>
        <v>77689.829999999987</v>
      </c>
      <c r="O34" s="53">
        <v>22</v>
      </c>
      <c r="P34" s="53">
        <v>13</v>
      </c>
      <c r="Q34" s="43"/>
      <c r="R34" s="53">
        <f t="shared" si="8"/>
        <v>35</v>
      </c>
      <c r="S34" s="54">
        <f t="shared" si="9"/>
        <v>1.2222222222222223</v>
      </c>
      <c r="T34" s="54">
        <f t="shared" si="25"/>
        <v>0.54166666666666663</v>
      </c>
      <c r="U34" s="54">
        <f t="shared" si="25"/>
        <v>0</v>
      </c>
      <c r="V34" s="54">
        <f t="shared" si="11"/>
        <v>1.7638888888888888</v>
      </c>
      <c r="W34" s="43">
        <f t="shared" si="12"/>
        <v>91926.083333333328</v>
      </c>
      <c r="X34" s="43">
        <f t="shared" si="13"/>
        <v>42081.991249999992</v>
      </c>
      <c r="Y34" s="43">
        <f t="shared" si="14"/>
        <v>0</v>
      </c>
      <c r="Z34" s="43">
        <f t="shared" si="15"/>
        <v>134008.07458333333</v>
      </c>
      <c r="AA34" s="43"/>
      <c r="AB34" s="43"/>
      <c r="AC34" s="43"/>
      <c r="AD34" s="54"/>
      <c r="AE34" s="53"/>
      <c r="AF34" s="43"/>
      <c r="AG34" s="54"/>
      <c r="AH34" s="43"/>
      <c r="AI34" s="43"/>
      <c r="AJ34" s="48">
        <f t="shared" si="16"/>
        <v>1.7638888888888888</v>
      </c>
      <c r="AK34" s="43">
        <v>40</v>
      </c>
      <c r="AL34" s="41">
        <f t="shared" si="20"/>
        <v>12486.216666666667</v>
      </c>
      <c r="AM34" s="54"/>
      <c r="AN34" s="54"/>
      <c r="AO34" s="54"/>
      <c r="AP34" s="43">
        <f t="shared" si="17"/>
        <v>12486.216666666667</v>
      </c>
      <c r="AQ34" s="41">
        <f t="shared" si="21"/>
        <v>134008.07458333333</v>
      </c>
      <c r="AR34" s="43">
        <f t="shared" si="22"/>
        <v>146494.29125000001</v>
      </c>
      <c r="AS34" s="43">
        <f t="shared" si="24"/>
        <v>13400.807458333335</v>
      </c>
      <c r="AT34" s="43">
        <f t="shared" si="23"/>
        <v>159895.09870833333</v>
      </c>
    </row>
    <row r="35" spans="1:46" ht="49.5" x14ac:dyDescent="0.25">
      <c r="A35" s="41">
        <v>20</v>
      </c>
      <c r="B35" s="55" t="s">
        <v>130</v>
      </c>
      <c r="C35" s="52" t="s">
        <v>131</v>
      </c>
      <c r="D35" s="52" t="s">
        <v>132</v>
      </c>
      <c r="E35" s="46" t="s">
        <v>127</v>
      </c>
      <c r="F35" s="46" t="s">
        <v>443</v>
      </c>
      <c r="G35" s="46" t="s">
        <v>110</v>
      </c>
      <c r="H35" s="46" t="s">
        <v>133</v>
      </c>
      <c r="I35" s="46" t="s">
        <v>110</v>
      </c>
      <c r="J35" s="46">
        <v>3.73</v>
      </c>
      <c r="K35" s="46">
        <v>3.73</v>
      </c>
      <c r="L35" s="43">
        <v>17697</v>
      </c>
      <c r="M35" s="43">
        <f t="shared" si="19"/>
        <v>66009.81</v>
      </c>
      <c r="N35" s="43">
        <f t="shared" si="7"/>
        <v>66009.81</v>
      </c>
      <c r="O35" s="53">
        <v>10</v>
      </c>
      <c r="P35" s="53">
        <v>27</v>
      </c>
      <c r="Q35" s="56"/>
      <c r="R35" s="53">
        <f t="shared" si="8"/>
        <v>37</v>
      </c>
      <c r="S35" s="54">
        <f t="shared" si="9"/>
        <v>0.55555555555555558</v>
      </c>
      <c r="T35" s="54">
        <f t="shared" si="25"/>
        <v>1.125</v>
      </c>
      <c r="U35" s="54">
        <f t="shared" si="25"/>
        <v>0</v>
      </c>
      <c r="V35" s="54">
        <f t="shared" si="11"/>
        <v>1.6805555555555556</v>
      </c>
      <c r="W35" s="43">
        <f t="shared" si="12"/>
        <v>36672.116666666669</v>
      </c>
      <c r="X35" s="43">
        <f t="shared" si="13"/>
        <v>74261.036250000005</v>
      </c>
      <c r="Y35" s="43">
        <f t="shared" si="14"/>
        <v>0</v>
      </c>
      <c r="Z35" s="43">
        <f t="shared" si="15"/>
        <v>110933.15291666667</v>
      </c>
      <c r="AA35" s="43"/>
      <c r="AB35" s="43"/>
      <c r="AC35" s="43"/>
      <c r="AD35" s="54"/>
      <c r="AE35" s="53"/>
      <c r="AF35" s="43"/>
      <c r="AG35" s="54"/>
      <c r="AH35" s="43"/>
      <c r="AI35" s="43"/>
      <c r="AJ35" s="48">
        <f t="shared" si="16"/>
        <v>1.6805555555555556</v>
      </c>
      <c r="AK35" s="43">
        <v>40</v>
      </c>
      <c r="AL35" s="41">
        <f t="shared" si="20"/>
        <v>11896.316666666668</v>
      </c>
      <c r="AM35" s="54"/>
      <c r="AN35" s="54"/>
      <c r="AO35" s="54"/>
      <c r="AP35" s="43">
        <f t="shared" si="17"/>
        <v>11896.316666666668</v>
      </c>
      <c r="AQ35" s="41">
        <f t="shared" si="21"/>
        <v>110933.15291666667</v>
      </c>
      <c r="AR35" s="43">
        <f t="shared" si="22"/>
        <v>122829.46958333334</v>
      </c>
      <c r="AS35" s="43">
        <f t="shared" si="24"/>
        <v>11093.315291666668</v>
      </c>
      <c r="AT35" s="43">
        <f t="shared" si="23"/>
        <v>133922.78487500001</v>
      </c>
    </row>
    <row r="36" spans="1:46" ht="33" x14ac:dyDescent="0.25">
      <c r="A36" s="41">
        <f t="shared" si="18"/>
        <v>21</v>
      </c>
      <c r="B36" s="52" t="s">
        <v>134</v>
      </c>
      <c r="C36" s="52" t="s">
        <v>135</v>
      </c>
      <c r="D36" s="52" t="s">
        <v>136</v>
      </c>
      <c r="E36" s="46" t="s">
        <v>62</v>
      </c>
      <c r="F36" s="46" t="s">
        <v>444</v>
      </c>
      <c r="G36" s="46" t="s">
        <v>110</v>
      </c>
      <c r="H36" s="46" t="s">
        <v>92</v>
      </c>
      <c r="I36" s="46" t="s">
        <v>110</v>
      </c>
      <c r="J36" s="46">
        <v>4.7300000000000004</v>
      </c>
      <c r="K36" s="46"/>
      <c r="L36" s="43">
        <v>17697</v>
      </c>
      <c r="M36" s="43">
        <f t="shared" si="19"/>
        <v>83706.810000000012</v>
      </c>
      <c r="N36" s="43">
        <f t="shared" si="7"/>
        <v>0</v>
      </c>
      <c r="O36" s="53">
        <v>22</v>
      </c>
      <c r="P36" s="53"/>
      <c r="Q36" s="43"/>
      <c r="R36" s="53">
        <f t="shared" si="8"/>
        <v>22</v>
      </c>
      <c r="S36" s="54">
        <f t="shared" si="9"/>
        <v>1.2222222222222223</v>
      </c>
      <c r="T36" s="54">
        <f t="shared" si="25"/>
        <v>0</v>
      </c>
      <c r="U36" s="54">
        <f t="shared" si="25"/>
        <v>0</v>
      </c>
      <c r="V36" s="54">
        <f t="shared" si="11"/>
        <v>1.2222222222222223</v>
      </c>
      <c r="W36" s="43">
        <f t="shared" si="12"/>
        <v>102308.32333333335</v>
      </c>
      <c r="X36" s="43">
        <f t="shared" si="13"/>
        <v>0</v>
      </c>
      <c r="Y36" s="43">
        <f t="shared" si="14"/>
        <v>0</v>
      </c>
      <c r="Z36" s="43">
        <f t="shared" si="15"/>
        <v>102308.32333333335</v>
      </c>
      <c r="AA36" s="43">
        <v>5</v>
      </c>
      <c r="AB36" s="43">
        <v>25</v>
      </c>
      <c r="AC36" s="43">
        <f>17697*AB36%/18*AA36</f>
        <v>1228.9583333333333</v>
      </c>
      <c r="AD36" s="43">
        <v>17</v>
      </c>
      <c r="AE36" s="53">
        <v>12.5</v>
      </c>
      <c r="AF36" s="43">
        <f>17697*AE36%/18*AD36</f>
        <v>2089.2291666666665</v>
      </c>
      <c r="AG36" s="43">
        <v>0</v>
      </c>
      <c r="AH36" s="43">
        <v>0</v>
      </c>
      <c r="AI36" s="43">
        <f>17697*AH36%</f>
        <v>0</v>
      </c>
      <c r="AJ36" s="48">
        <f t="shared" si="16"/>
        <v>1.2222222222222223</v>
      </c>
      <c r="AK36" s="43">
        <v>40</v>
      </c>
      <c r="AL36" s="41">
        <f t="shared" si="20"/>
        <v>8651.8666666666668</v>
      </c>
      <c r="AM36" s="54"/>
      <c r="AN36" s="54"/>
      <c r="AO36" s="54"/>
      <c r="AP36" s="43">
        <f t="shared" si="17"/>
        <v>11970.054166666667</v>
      </c>
      <c r="AQ36" s="41">
        <f t="shared" si="21"/>
        <v>102308.32333333335</v>
      </c>
      <c r="AR36" s="43">
        <f t="shared" si="22"/>
        <v>114278.37750000002</v>
      </c>
      <c r="AS36" s="43">
        <f t="shared" si="24"/>
        <v>10230.832333333336</v>
      </c>
      <c r="AT36" s="43">
        <f t="shared" si="23"/>
        <v>124509.20983333336</v>
      </c>
    </row>
    <row r="37" spans="1:46" ht="49.5" x14ac:dyDescent="0.25">
      <c r="A37" s="41">
        <v>22</v>
      </c>
      <c r="B37" s="55" t="s">
        <v>137</v>
      </c>
      <c r="C37" s="52" t="s">
        <v>116</v>
      </c>
      <c r="D37" s="52" t="s">
        <v>138</v>
      </c>
      <c r="E37" s="46" t="s">
        <v>127</v>
      </c>
      <c r="F37" s="46" t="s">
        <v>445</v>
      </c>
      <c r="G37" s="46" t="s">
        <v>110</v>
      </c>
      <c r="H37" s="46" t="s">
        <v>133</v>
      </c>
      <c r="I37" s="46" t="s">
        <v>110</v>
      </c>
      <c r="J37" s="46"/>
      <c r="K37" s="46">
        <v>3.41</v>
      </c>
      <c r="L37" s="43">
        <v>17697</v>
      </c>
      <c r="M37" s="43">
        <f t="shared" si="19"/>
        <v>0</v>
      </c>
      <c r="N37" s="43">
        <f t="shared" si="7"/>
        <v>60346.770000000004</v>
      </c>
      <c r="O37" s="53"/>
      <c r="P37" s="53"/>
      <c r="Q37" s="43">
        <v>6</v>
      </c>
      <c r="R37" s="53">
        <f t="shared" si="8"/>
        <v>6</v>
      </c>
      <c r="S37" s="54">
        <f t="shared" si="9"/>
        <v>0</v>
      </c>
      <c r="T37" s="54">
        <f t="shared" si="25"/>
        <v>0</v>
      </c>
      <c r="U37" s="54">
        <f t="shared" si="25"/>
        <v>0.25</v>
      </c>
      <c r="V37" s="54">
        <f t="shared" si="11"/>
        <v>0.25</v>
      </c>
      <c r="W37" s="43">
        <f t="shared" si="12"/>
        <v>0</v>
      </c>
      <c r="X37" s="43">
        <f t="shared" si="13"/>
        <v>0</v>
      </c>
      <c r="Y37" s="43">
        <f t="shared" si="14"/>
        <v>15086.692500000001</v>
      </c>
      <c r="Z37" s="43">
        <f t="shared" si="15"/>
        <v>15086.692500000001</v>
      </c>
      <c r="AA37" s="43"/>
      <c r="AB37" s="43"/>
      <c r="AC37" s="43"/>
      <c r="AD37" s="54"/>
      <c r="AE37" s="53"/>
      <c r="AF37" s="43"/>
      <c r="AG37" s="54"/>
      <c r="AH37" s="43"/>
      <c r="AI37" s="43"/>
      <c r="AJ37" s="48">
        <f t="shared" si="16"/>
        <v>0</v>
      </c>
      <c r="AK37" s="43"/>
      <c r="AL37" s="41">
        <f t="shared" si="20"/>
        <v>0</v>
      </c>
      <c r="AM37" s="54"/>
      <c r="AN37" s="54"/>
      <c r="AO37" s="54"/>
      <c r="AP37" s="43">
        <f t="shared" si="17"/>
        <v>0</v>
      </c>
      <c r="AQ37" s="41">
        <f t="shared" si="21"/>
        <v>15086.692500000001</v>
      </c>
      <c r="AR37" s="43">
        <f t="shared" si="22"/>
        <v>15086.692500000001</v>
      </c>
      <c r="AS37" s="43">
        <f t="shared" si="24"/>
        <v>1508.6692500000001</v>
      </c>
      <c r="AT37" s="43">
        <f t="shared" si="23"/>
        <v>16595.36175</v>
      </c>
    </row>
    <row r="38" spans="1:46" ht="66" x14ac:dyDescent="0.25">
      <c r="A38" s="41">
        <v>22</v>
      </c>
      <c r="B38" s="55" t="s">
        <v>139</v>
      </c>
      <c r="C38" s="52" t="s">
        <v>140</v>
      </c>
      <c r="D38" s="52" t="s">
        <v>141</v>
      </c>
      <c r="E38" s="46" t="s">
        <v>62</v>
      </c>
      <c r="F38" s="46" t="s">
        <v>446</v>
      </c>
      <c r="G38" s="46" t="s">
        <v>68</v>
      </c>
      <c r="H38" s="46" t="s">
        <v>69</v>
      </c>
      <c r="I38" s="46" t="s">
        <v>68</v>
      </c>
      <c r="J38" s="46">
        <v>5.41</v>
      </c>
      <c r="K38" s="46"/>
      <c r="L38" s="43">
        <v>17697</v>
      </c>
      <c r="M38" s="43">
        <f t="shared" si="19"/>
        <v>95740.77</v>
      </c>
      <c r="N38" s="43">
        <f t="shared" si="7"/>
        <v>0</v>
      </c>
      <c r="O38" s="53">
        <v>31</v>
      </c>
      <c r="P38" s="53"/>
      <c r="Q38" s="43"/>
      <c r="R38" s="53">
        <f t="shared" si="8"/>
        <v>31</v>
      </c>
      <c r="S38" s="54">
        <f t="shared" si="9"/>
        <v>1.7222222222222223</v>
      </c>
      <c r="T38" s="54">
        <f t="shared" si="25"/>
        <v>0</v>
      </c>
      <c r="U38" s="54">
        <f t="shared" si="25"/>
        <v>0</v>
      </c>
      <c r="V38" s="54">
        <f t="shared" si="11"/>
        <v>1.7222222222222223</v>
      </c>
      <c r="W38" s="43">
        <f t="shared" si="12"/>
        <v>164886.88166666668</v>
      </c>
      <c r="X38" s="43">
        <f t="shared" si="13"/>
        <v>0</v>
      </c>
      <c r="Y38" s="43">
        <f t="shared" si="14"/>
        <v>0</v>
      </c>
      <c r="Z38" s="43">
        <f t="shared" si="15"/>
        <v>164886.88166666668</v>
      </c>
      <c r="AA38" s="43"/>
      <c r="AB38" s="43"/>
      <c r="AC38" s="43"/>
      <c r="AD38" s="54"/>
      <c r="AE38" s="53"/>
      <c r="AF38" s="43"/>
      <c r="AG38" s="54"/>
      <c r="AH38" s="43"/>
      <c r="AI38" s="43"/>
      <c r="AJ38" s="48">
        <f t="shared" si="16"/>
        <v>1.7222222222222223</v>
      </c>
      <c r="AK38" s="43">
        <v>40</v>
      </c>
      <c r="AL38" s="41">
        <f t="shared" si="20"/>
        <v>12191.266666666668</v>
      </c>
      <c r="AM38" s="54"/>
      <c r="AN38" s="54"/>
      <c r="AO38" s="54"/>
      <c r="AP38" s="43">
        <f t="shared" si="17"/>
        <v>12191.266666666668</v>
      </c>
      <c r="AQ38" s="41">
        <f t="shared" si="21"/>
        <v>164886.88166666668</v>
      </c>
      <c r="AR38" s="43">
        <f t="shared" si="22"/>
        <v>177078.14833333335</v>
      </c>
      <c r="AS38" s="43">
        <f t="shared" si="24"/>
        <v>16488.68816666667</v>
      </c>
      <c r="AT38" s="43">
        <f t="shared" si="23"/>
        <v>193566.8365</v>
      </c>
    </row>
    <row r="39" spans="1:46" ht="33" x14ac:dyDescent="0.25">
      <c r="A39" s="41">
        <v>23</v>
      </c>
      <c r="B39" s="55" t="s">
        <v>142</v>
      </c>
      <c r="C39" s="52" t="s">
        <v>74</v>
      </c>
      <c r="D39" s="52" t="s">
        <v>143</v>
      </c>
      <c r="E39" s="46" t="s">
        <v>62</v>
      </c>
      <c r="F39" s="46" t="s">
        <v>447</v>
      </c>
      <c r="G39" s="46" t="s">
        <v>110</v>
      </c>
      <c r="H39" s="46" t="s">
        <v>92</v>
      </c>
      <c r="I39" s="46" t="s">
        <v>110</v>
      </c>
      <c r="J39" s="46">
        <v>4.59</v>
      </c>
      <c r="K39" s="46"/>
      <c r="L39" s="43">
        <v>17697</v>
      </c>
      <c r="M39" s="43">
        <f t="shared" si="19"/>
        <v>81229.23</v>
      </c>
      <c r="N39" s="43">
        <f t="shared" si="7"/>
        <v>0</v>
      </c>
      <c r="O39" s="53">
        <v>27</v>
      </c>
      <c r="P39" s="53"/>
      <c r="Q39" s="43"/>
      <c r="R39" s="53">
        <f t="shared" si="8"/>
        <v>27</v>
      </c>
      <c r="S39" s="54">
        <f t="shared" si="9"/>
        <v>1.5</v>
      </c>
      <c r="T39" s="54">
        <f t="shared" si="25"/>
        <v>0</v>
      </c>
      <c r="U39" s="54">
        <f t="shared" si="25"/>
        <v>0</v>
      </c>
      <c r="V39" s="54">
        <f t="shared" si="11"/>
        <v>1.5</v>
      </c>
      <c r="W39" s="43">
        <f t="shared" si="12"/>
        <v>121843.84499999999</v>
      </c>
      <c r="X39" s="43">
        <f t="shared" si="13"/>
        <v>0</v>
      </c>
      <c r="Y39" s="43">
        <f t="shared" si="14"/>
        <v>0</v>
      </c>
      <c r="Z39" s="43">
        <f t="shared" si="15"/>
        <v>121843.84499999999</v>
      </c>
      <c r="AA39" s="43"/>
      <c r="AB39" s="43"/>
      <c r="AC39" s="43"/>
      <c r="AD39" s="54"/>
      <c r="AE39" s="53"/>
      <c r="AF39" s="43"/>
      <c r="AG39" s="54"/>
      <c r="AH39" s="43"/>
      <c r="AI39" s="43"/>
      <c r="AJ39" s="48">
        <f t="shared" si="16"/>
        <v>1.5</v>
      </c>
      <c r="AK39" s="43">
        <v>40</v>
      </c>
      <c r="AL39" s="41">
        <f t="shared" si="20"/>
        <v>10618.2</v>
      </c>
      <c r="AM39" s="54"/>
      <c r="AN39" s="54"/>
      <c r="AO39" s="54"/>
      <c r="AP39" s="43">
        <f t="shared" si="17"/>
        <v>10618.2</v>
      </c>
      <c r="AQ39" s="41">
        <f t="shared" si="21"/>
        <v>121843.84499999999</v>
      </c>
      <c r="AR39" s="43">
        <f t="shared" si="22"/>
        <v>132462.04499999998</v>
      </c>
      <c r="AS39" s="43">
        <f t="shared" si="24"/>
        <v>12184.3845</v>
      </c>
      <c r="AT39" s="43">
        <f t="shared" si="23"/>
        <v>144646.42949999997</v>
      </c>
    </row>
    <row r="40" spans="1:46" ht="66" x14ac:dyDescent="0.25">
      <c r="A40" s="41">
        <f t="shared" si="18"/>
        <v>24</v>
      </c>
      <c r="B40" s="55" t="s">
        <v>144</v>
      </c>
      <c r="C40" s="52" t="s">
        <v>523</v>
      </c>
      <c r="D40" s="52" t="s">
        <v>145</v>
      </c>
      <c r="E40" s="46" t="s">
        <v>62</v>
      </c>
      <c r="F40" s="46" t="s">
        <v>448</v>
      </c>
      <c r="G40" s="46" t="s">
        <v>146</v>
      </c>
      <c r="H40" s="46" t="s">
        <v>64</v>
      </c>
      <c r="I40" s="46" t="s">
        <v>146</v>
      </c>
      <c r="J40" s="46">
        <v>4.95</v>
      </c>
      <c r="K40" s="46"/>
      <c r="L40" s="43">
        <v>17697</v>
      </c>
      <c r="M40" s="43">
        <f t="shared" si="19"/>
        <v>87600.150000000009</v>
      </c>
      <c r="N40" s="43">
        <f t="shared" si="7"/>
        <v>0</v>
      </c>
      <c r="O40" s="53">
        <v>19.5</v>
      </c>
      <c r="P40" s="53"/>
      <c r="Q40" s="43"/>
      <c r="R40" s="53">
        <f t="shared" si="8"/>
        <v>19.5</v>
      </c>
      <c r="S40" s="54">
        <f t="shared" si="9"/>
        <v>1.0833333333333333</v>
      </c>
      <c r="T40" s="54">
        <f t="shared" si="25"/>
        <v>0</v>
      </c>
      <c r="U40" s="54">
        <f t="shared" si="25"/>
        <v>0</v>
      </c>
      <c r="V40" s="54">
        <f t="shared" si="11"/>
        <v>1.0833333333333333</v>
      </c>
      <c r="W40" s="43">
        <f t="shared" si="12"/>
        <v>94900.162500000006</v>
      </c>
      <c r="X40" s="43">
        <f t="shared" si="13"/>
        <v>0</v>
      </c>
      <c r="Y40" s="43">
        <f t="shared" si="14"/>
        <v>0</v>
      </c>
      <c r="Z40" s="43">
        <f t="shared" si="15"/>
        <v>94900.162500000006</v>
      </c>
      <c r="AA40" s="43"/>
      <c r="AB40" s="43"/>
      <c r="AC40" s="43"/>
      <c r="AD40" s="54"/>
      <c r="AE40" s="53"/>
      <c r="AF40" s="43"/>
      <c r="AG40" s="54"/>
      <c r="AH40" s="43"/>
      <c r="AI40" s="43"/>
      <c r="AJ40" s="48">
        <f t="shared" si="16"/>
        <v>1.0833333333333333</v>
      </c>
      <c r="AK40" s="43">
        <v>40</v>
      </c>
      <c r="AL40" s="41">
        <f t="shared" si="20"/>
        <v>7668.7</v>
      </c>
      <c r="AM40" s="54"/>
      <c r="AN40" s="54"/>
      <c r="AO40" s="54"/>
      <c r="AP40" s="43">
        <f t="shared" si="17"/>
        <v>7668.7</v>
      </c>
      <c r="AQ40" s="41">
        <f t="shared" si="21"/>
        <v>94900.162500000006</v>
      </c>
      <c r="AR40" s="43">
        <f t="shared" si="22"/>
        <v>102568.8625</v>
      </c>
      <c r="AS40" s="43">
        <f t="shared" si="24"/>
        <v>9490.0162500000006</v>
      </c>
      <c r="AT40" s="43">
        <f t="shared" si="23"/>
        <v>112058.87875</v>
      </c>
    </row>
    <row r="41" spans="1:46" ht="49.5" x14ac:dyDescent="0.25">
      <c r="A41" s="41">
        <v>25</v>
      </c>
      <c r="B41" s="52" t="s">
        <v>147</v>
      </c>
      <c r="C41" s="52" t="s">
        <v>148</v>
      </c>
      <c r="D41" s="52" t="s">
        <v>149</v>
      </c>
      <c r="E41" s="46" t="s">
        <v>62</v>
      </c>
      <c r="F41" s="46" t="s">
        <v>449</v>
      </c>
      <c r="G41" s="46" t="s">
        <v>76</v>
      </c>
      <c r="H41" s="46" t="s">
        <v>77</v>
      </c>
      <c r="I41" s="46" t="s">
        <v>76</v>
      </c>
      <c r="J41" s="46">
        <v>4.66</v>
      </c>
      <c r="K41" s="46"/>
      <c r="L41" s="43">
        <v>17697</v>
      </c>
      <c r="M41" s="43">
        <f t="shared" si="19"/>
        <v>82468.02</v>
      </c>
      <c r="N41" s="43">
        <f t="shared" si="7"/>
        <v>0</v>
      </c>
      <c r="O41" s="53">
        <v>20.5</v>
      </c>
      <c r="P41" s="53"/>
      <c r="Q41" s="43"/>
      <c r="R41" s="53">
        <f t="shared" si="8"/>
        <v>20.5</v>
      </c>
      <c r="S41" s="54">
        <f t="shared" si="9"/>
        <v>1.1388888888888888</v>
      </c>
      <c r="T41" s="54">
        <f t="shared" si="25"/>
        <v>0</v>
      </c>
      <c r="U41" s="54">
        <f t="shared" si="25"/>
        <v>0</v>
      </c>
      <c r="V41" s="54">
        <f t="shared" si="11"/>
        <v>1.1388888888888888</v>
      </c>
      <c r="W41" s="43">
        <f t="shared" si="12"/>
        <v>93921.911666666681</v>
      </c>
      <c r="X41" s="43">
        <f t="shared" si="13"/>
        <v>0</v>
      </c>
      <c r="Y41" s="43">
        <f t="shared" si="14"/>
        <v>0</v>
      </c>
      <c r="Z41" s="43">
        <f t="shared" si="15"/>
        <v>93921.911666666681</v>
      </c>
      <c r="AA41" s="43"/>
      <c r="AB41" s="43"/>
      <c r="AC41" s="43"/>
      <c r="AD41" s="54"/>
      <c r="AE41" s="53"/>
      <c r="AF41" s="43"/>
      <c r="AG41" s="54"/>
      <c r="AH41" s="43"/>
      <c r="AI41" s="43"/>
      <c r="AJ41" s="48">
        <f t="shared" si="16"/>
        <v>1.1388888888888888</v>
      </c>
      <c r="AK41" s="43">
        <v>40</v>
      </c>
      <c r="AL41" s="41">
        <f t="shared" si="20"/>
        <v>8061.9666666666662</v>
      </c>
      <c r="AM41" s="54"/>
      <c r="AN41" s="54"/>
      <c r="AO41" s="54"/>
      <c r="AP41" s="43">
        <f t="shared" si="17"/>
        <v>8061.9666666666662</v>
      </c>
      <c r="AQ41" s="41">
        <f t="shared" si="21"/>
        <v>93921.911666666681</v>
      </c>
      <c r="AR41" s="43">
        <f t="shared" si="22"/>
        <v>101983.87833333334</v>
      </c>
      <c r="AS41" s="43">
        <f t="shared" si="24"/>
        <v>9392.1911666666692</v>
      </c>
      <c r="AT41" s="43">
        <f t="shared" si="23"/>
        <v>111376.06950000001</v>
      </c>
    </row>
    <row r="42" spans="1:46" ht="49.5" x14ac:dyDescent="0.25">
      <c r="A42" s="41">
        <v>26</v>
      </c>
      <c r="B42" s="52" t="s">
        <v>150</v>
      </c>
      <c r="C42" s="52" t="s">
        <v>116</v>
      </c>
      <c r="D42" s="52" t="s">
        <v>151</v>
      </c>
      <c r="E42" s="46" t="s">
        <v>62</v>
      </c>
      <c r="F42" s="46" t="s">
        <v>453</v>
      </c>
      <c r="G42" s="46" t="s">
        <v>153</v>
      </c>
      <c r="H42" s="46" t="s">
        <v>551</v>
      </c>
      <c r="I42" s="46" t="s">
        <v>153</v>
      </c>
      <c r="J42" s="46"/>
      <c r="K42" s="46">
        <v>4.49</v>
      </c>
      <c r="L42" s="43">
        <v>17697</v>
      </c>
      <c r="M42" s="43">
        <f t="shared" si="19"/>
        <v>0</v>
      </c>
      <c r="N42" s="43">
        <f t="shared" si="7"/>
        <v>79459.53</v>
      </c>
      <c r="O42" s="53"/>
      <c r="P42" s="53"/>
      <c r="Q42" s="43">
        <v>6</v>
      </c>
      <c r="R42" s="53">
        <f t="shared" si="8"/>
        <v>6</v>
      </c>
      <c r="S42" s="54">
        <f t="shared" si="9"/>
        <v>0</v>
      </c>
      <c r="T42" s="54">
        <f t="shared" si="25"/>
        <v>0</v>
      </c>
      <c r="U42" s="54">
        <f t="shared" si="25"/>
        <v>0.25</v>
      </c>
      <c r="V42" s="54">
        <f t="shared" si="11"/>
        <v>0.25</v>
      </c>
      <c r="W42" s="43">
        <f t="shared" si="12"/>
        <v>0</v>
      </c>
      <c r="X42" s="43">
        <f t="shared" si="13"/>
        <v>0</v>
      </c>
      <c r="Y42" s="43">
        <f t="shared" si="14"/>
        <v>19864.8825</v>
      </c>
      <c r="Z42" s="43">
        <f t="shared" si="15"/>
        <v>19864.8825</v>
      </c>
      <c r="AA42" s="43"/>
      <c r="AB42" s="43"/>
      <c r="AC42" s="43"/>
      <c r="AD42" s="54"/>
      <c r="AE42" s="53"/>
      <c r="AF42" s="43"/>
      <c r="AG42" s="54"/>
      <c r="AH42" s="43"/>
      <c r="AI42" s="43"/>
      <c r="AJ42" s="48">
        <f t="shared" si="16"/>
        <v>0</v>
      </c>
      <c r="AK42" s="43">
        <v>40</v>
      </c>
      <c r="AL42" s="41">
        <f t="shared" si="20"/>
        <v>0</v>
      </c>
      <c r="AM42" s="54"/>
      <c r="AN42" s="54"/>
      <c r="AO42" s="54"/>
      <c r="AP42" s="43">
        <f t="shared" si="17"/>
        <v>0</v>
      </c>
      <c r="AQ42" s="41">
        <f t="shared" si="21"/>
        <v>19864.8825</v>
      </c>
      <c r="AR42" s="43">
        <f t="shared" si="22"/>
        <v>19864.8825</v>
      </c>
      <c r="AS42" s="43">
        <f t="shared" si="24"/>
        <v>1986.4882500000001</v>
      </c>
      <c r="AT42" s="43">
        <f t="shared" si="23"/>
        <v>21851.370749999998</v>
      </c>
    </row>
    <row r="43" spans="1:46" ht="49.5" x14ac:dyDescent="0.25">
      <c r="A43" s="41">
        <v>27</v>
      </c>
      <c r="B43" s="52" t="s">
        <v>154</v>
      </c>
      <c r="C43" s="52" t="s">
        <v>155</v>
      </c>
      <c r="D43" s="52" t="s">
        <v>156</v>
      </c>
      <c r="E43" s="46" t="s">
        <v>62</v>
      </c>
      <c r="F43" s="46" t="s">
        <v>534</v>
      </c>
      <c r="G43" s="46" t="s">
        <v>157</v>
      </c>
      <c r="H43" s="46" t="s">
        <v>69</v>
      </c>
      <c r="I43" s="46" t="s">
        <v>157</v>
      </c>
      <c r="J43" s="46">
        <v>5.24</v>
      </c>
      <c r="K43" s="46"/>
      <c r="L43" s="43">
        <v>17697</v>
      </c>
      <c r="M43" s="43">
        <f t="shared" si="19"/>
        <v>92732.28</v>
      </c>
      <c r="N43" s="43">
        <f t="shared" si="7"/>
        <v>0</v>
      </c>
      <c r="O43" s="53">
        <v>6.5</v>
      </c>
      <c r="P43" s="53"/>
      <c r="Q43" s="43"/>
      <c r="R43" s="53">
        <f t="shared" si="8"/>
        <v>6.5</v>
      </c>
      <c r="S43" s="54">
        <f t="shared" si="9"/>
        <v>0.3611111111111111</v>
      </c>
      <c r="T43" s="54">
        <f t="shared" si="25"/>
        <v>0</v>
      </c>
      <c r="U43" s="54">
        <f t="shared" si="25"/>
        <v>0</v>
      </c>
      <c r="V43" s="54">
        <f t="shared" si="11"/>
        <v>0.3611111111111111</v>
      </c>
      <c r="W43" s="43">
        <f t="shared" si="12"/>
        <v>33486.656666666662</v>
      </c>
      <c r="X43" s="43">
        <f t="shared" si="13"/>
        <v>0</v>
      </c>
      <c r="Y43" s="43">
        <f t="shared" si="14"/>
        <v>0</v>
      </c>
      <c r="Z43" s="43">
        <f t="shared" si="15"/>
        <v>33486.656666666662</v>
      </c>
      <c r="AA43" s="43"/>
      <c r="AB43" s="43"/>
      <c r="AC43" s="43"/>
      <c r="AD43" s="54"/>
      <c r="AE43" s="53"/>
      <c r="AF43" s="43"/>
      <c r="AG43" s="54"/>
      <c r="AH43" s="43"/>
      <c r="AI43" s="43"/>
      <c r="AJ43" s="48">
        <f t="shared" si="16"/>
        <v>0.3611111111111111</v>
      </c>
      <c r="AK43" s="43">
        <v>40</v>
      </c>
      <c r="AL43" s="41">
        <f t="shared" si="20"/>
        <v>2556.2333333333336</v>
      </c>
      <c r="AM43" s="54"/>
      <c r="AN43" s="54"/>
      <c r="AO43" s="54"/>
      <c r="AP43" s="43">
        <f t="shared" si="17"/>
        <v>2556.2333333333336</v>
      </c>
      <c r="AQ43" s="41">
        <f t="shared" si="21"/>
        <v>33486.656666666662</v>
      </c>
      <c r="AR43" s="43">
        <f t="shared" si="22"/>
        <v>36042.89</v>
      </c>
      <c r="AS43" s="43">
        <f t="shared" si="24"/>
        <v>3348.6656666666663</v>
      </c>
      <c r="AT43" s="43">
        <f t="shared" si="23"/>
        <v>39391.555666666667</v>
      </c>
    </row>
    <row r="44" spans="1:46" ht="49.5" x14ac:dyDescent="0.25">
      <c r="A44" s="41">
        <v>28</v>
      </c>
      <c r="B44" s="52" t="s">
        <v>158</v>
      </c>
      <c r="C44" s="52" t="s">
        <v>159</v>
      </c>
      <c r="D44" s="52" t="s">
        <v>160</v>
      </c>
      <c r="E44" s="46" t="s">
        <v>62</v>
      </c>
      <c r="F44" s="46" t="s">
        <v>535</v>
      </c>
      <c r="G44" s="46" t="s">
        <v>100</v>
      </c>
      <c r="H44" s="46" t="s">
        <v>77</v>
      </c>
      <c r="I44" s="46" t="s">
        <v>100</v>
      </c>
      <c r="J44" s="46">
        <v>4.9000000000000004</v>
      </c>
      <c r="K44" s="46"/>
      <c r="L44" s="43">
        <v>17697</v>
      </c>
      <c r="M44" s="43">
        <f t="shared" si="19"/>
        <v>86715.3</v>
      </c>
      <c r="N44" s="43">
        <f t="shared" si="7"/>
        <v>0</v>
      </c>
      <c r="O44" s="53">
        <v>10</v>
      </c>
      <c r="P44" s="53"/>
      <c r="Q44" s="43"/>
      <c r="R44" s="53">
        <f t="shared" si="8"/>
        <v>10</v>
      </c>
      <c r="S44" s="54">
        <f t="shared" si="9"/>
        <v>0.55555555555555558</v>
      </c>
      <c r="T44" s="54">
        <f t="shared" si="25"/>
        <v>0</v>
      </c>
      <c r="U44" s="54">
        <f t="shared" si="25"/>
        <v>0</v>
      </c>
      <c r="V44" s="54">
        <f t="shared" si="11"/>
        <v>0.55555555555555558</v>
      </c>
      <c r="W44" s="43">
        <f t="shared" si="12"/>
        <v>48175.166666666664</v>
      </c>
      <c r="X44" s="43">
        <f t="shared" si="13"/>
        <v>0</v>
      </c>
      <c r="Y44" s="43">
        <f t="shared" si="14"/>
        <v>0</v>
      </c>
      <c r="Z44" s="43">
        <f t="shared" si="15"/>
        <v>48175.166666666664</v>
      </c>
      <c r="AA44" s="43"/>
      <c r="AB44" s="43"/>
      <c r="AC44" s="43"/>
      <c r="AD44" s="54"/>
      <c r="AE44" s="53"/>
      <c r="AF44" s="43"/>
      <c r="AG44" s="54"/>
      <c r="AH44" s="43"/>
      <c r="AI44" s="43"/>
      <c r="AJ44" s="48">
        <f t="shared" si="16"/>
        <v>0.55555555555555558</v>
      </c>
      <c r="AK44" s="43">
        <v>40</v>
      </c>
      <c r="AL44" s="41">
        <f t="shared" si="20"/>
        <v>3932.666666666667</v>
      </c>
      <c r="AM44" s="54"/>
      <c r="AN44" s="54"/>
      <c r="AO44" s="54"/>
      <c r="AP44" s="43">
        <f t="shared" si="17"/>
        <v>3932.666666666667</v>
      </c>
      <c r="AQ44" s="41">
        <f t="shared" si="21"/>
        <v>48175.166666666664</v>
      </c>
      <c r="AR44" s="43">
        <f t="shared" si="22"/>
        <v>52107.833333333328</v>
      </c>
      <c r="AS44" s="43">
        <f t="shared" si="24"/>
        <v>4817.5166666666664</v>
      </c>
      <c r="AT44" s="43">
        <f t="shared" si="23"/>
        <v>56925.349999999991</v>
      </c>
    </row>
    <row r="45" spans="1:46" ht="49.5" x14ac:dyDescent="0.25">
      <c r="A45" s="41">
        <v>29</v>
      </c>
      <c r="B45" s="52" t="s">
        <v>161</v>
      </c>
      <c r="C45" s="52" t="s">
        <v>162</v>
      </c>
      <c r="D45" s="52" t="s">
        <v>163</v>
      </c>
      <c r="E45" s="46" t="s">
        <v>164</v>
      </c>
      <c r="F45" s="46" t="s">
        <v>454</v>
      </c>
      <c r="G45" s="46" t="s">
        <v>110</v>
      </c>
      <c r="H45" s="46" t="s">
        <v>133</v>
      </c>
      <c r="I45" s="46" t="s">
        <v>110</v>
      </c>
      <c r="J45" s="46">
        <v>3.73</v>
      </c>
      <c r="K45" s="46"/>
      <c r="L45" s="43">
        <v>17697</v>
      </c>
      <c r="M45" s="43">
        <f t="shared" si="19"/>
        <v>66009.81</v>
      </c>
      <c r="N45" s="43">
        <f t="shared" si="7"/>
        <v>0</v>
      </c>
      <c r="O45" s="53">
        <v>19</v>
      </c>
      <c r="P45" s="53"/>
      <c r="Q45" s="43"/>
      <c r="R45" s="53">
        <f t="shared" si="8"/>
        <v>19</v>
      </c>
      <c r="S45" s="54">
        <f t="shared" si="9"/>
        <v>1.0555555555555556</v>
      </c>
      <c r="T45" s="54">
        <f t="shared" si="25"/>
        <v>0</v>
      </c>
      <c r="U45" s="54">
        <f t="shared" si="25"/>
        <v>0</v>
      </c>
      <c r="V45" s="54">
        <f t="shared" si="11"/>
        <v>1.0555555555555556</v>
      </c>
      <c r="W45" s="43">
        <f t="shared" si="12"/>
        <v>69677.021666666667</v>
      </c>
      <c r="X45" s="43">
        <f t="shared" si="13"/>
        <v>0</v>
      </c>
      <c r="Y45" s="43">
        <f t="shared" si="14"/>
        <v>0</v>
      </c>
      <c r="Z45" s="43">
        <f t="shared" si="15"/>
        <v>69677.021666666667</v>
      </c>
      <c r="AA45" s="43"/>
      <c r="AB45" s="43"/>
      <c r="AC45" s="43"/>
      <c r="AD45" s="54"/>
      <c r="AE45" s="53"/>
      <c r="AF45" s="43"/>
      <c r="AG45" s="54"/>
      <c r="AH45" s="43"/>
      <c r="AI45" s="43"/>
      <c r="AJ45" s="48">
        <f t="shared" si="16"/>
        <v>1.0555555555555556</v>
      </c>
      <c r="AK45" s="43">
        <v>40</v>
      </c>
      <c r="AL45" s="41">
        <f t="shared" si="20"/>
        <v>7472.0666666666666</v>
      </c>
      <c r="AM45" s="54"/>
      <c r="AN45" s="54"/>
      <c r="AO45" s="54"/>
      <c r="AP45" s="43">
        <f t="shared" si="17"/>
        <v>7472.0666666666666</v>
      </c>
      <c r="AQ45" s="41">
        <f t="shared" si="21"/>
        <v>69677.021666666667</v>
      </c>
      <c r="AR45" s="43">
        <f t="shared" si="22"/>
        <v>77149.088333333333</v>
      </c>
      <c r="AS45" s="43">
        <f t="shared" si="24"/>
        <v>6967.7021666666669</v>
      </c>
      <c r="AT45" s="43">
        <f t="shared" si="23"/>
        <v>84116.790500000003</v>
      </c>
    </row>
    <row r="46" spans="1:46" ht="33" x14ac:dyDescent="0.25">
      <c r="A46" s="41">
        <v>30</v>
      </c>
      <c r="B46" s="52" t="s">
        <v>165</v>
      </c>
      <c r="C46" s="52" t="s">
        <v>166</v>
      </c>
      <c r="D46" s="52" t="s">
        <v>167</v>
      </c>
      <c r="E46" s="46" t="s">
        <v>62</v>
      </c>
      <c r="F46" s="46" t="s">
        <v>455</v>
      </c>
      <c r="G46" s="46" t="s">
        <v>168</v>
      </c>
      <c r="H46" s="46" t="s">
        <v>92</v>
      </c>
      <c r="I46" s="46" t="s">
        <v>169</v>
      </c>
      <c r="J46" s="46">
        <v>4.7300000000000004</v>
      </c>
      <c r="K46" s="46"/>
      <c r="L46" s="43">
        <v>17697</v>
      </c>
      <c r="M46" s="43">
        <f t="shared" si="19"/>
        <v>83706.810000000012</v>
      </c>
      <c r="N46" s="43">
        <f t="shared" si="7"/>
        <v>0</v>
      </c>
      <c r="O46" s="53">
        <v>10</v>
      </c>
      <c r="P46" s="53"/>
      <c r="Q46" s="43"/>
      <c r="R46" s="53">
        <f t="shared" si="8"/>
        <v>10</v>
      </c>
      <c r="S46" s="54">
        <f t="shared" si="9"/>
        <v>0.55555555555555558</v>
      </c>
      <c r="T46" s="54">
        <f t="shared" si="25"/>
        <v>0</v>
      </c>
      <c r="U46" s="54">
        <f t="shared" si="25"/>
        <v>0</v>
      </c>
      <c r="V46" s="54">
        <f t="shared" si="11"/>
        <v>0.55555555555555558</v>
      </c>
      <c r="W46" s="43">
        <f t="shared" si="12"/>
        <v>46503.78333333334</v>
      </c>
      <c r="X46" s="43">
        <f t="shared" si="13"/>
        <v>0</v>
      </c>
      <c r="Y46" s="43">
        <f t="shared" si="14"/>
        <v>0</v>
      </c>
      <c r="Z46" s="43">
        <f t="shared" si="15"/>
        <v>46503.78333333334</v>
      </c>
      <c r="AA46" s="43"/>
      <c r="AB46" s="43"/>
      <c r="AC46" s="43"/>
      <c r="AD46" s="54"/>
      <c r="AE46" s="53"/>
      <c r="AF46" s="43"/>
      <c r="AG46" s="54"/>
      <c r="AH46" s="43"/>
      <c r="AI46" s="43"/>
      <c r="AJ46" s="48">
        <f t="shared" si="16"/>
        <v>0.55555555555555558</v>
      </c>
      <c r="AK46" s="43">
        <v>40</v>
      </c>
      <c r="AL46" s="41">
        <f t="shared" si="20"/>
        <v>3932.666666666667</v>
      </c>
      <c r="AM46" s="54"/>
      <c r="AN46" s="54"/>
      <c r="AO46" s="54"/>
      <c r="AP46" s="43">
        <f t="shared" si="17"/>
        <v>3932.666666666667</v>
      </c>
      <c r="AQ46" s="41">
        <f t="shared" si="21"/>
        <v>46503.78333333334</v>
      </c>
      <c r="AR46" s="43">
        <f t="shared" si="22"/>
        <v>50436.450000000004</v>
      </c>
      <c r="AS46" s="43">
        <f t="shared" si="24"/>
        <v>4650.378333333334</v>
      </c>
      <c r="AT46" s="43">
        <f t="shared" si="23"/>
        <v>55086.828333333338</v>
      </c>
    </row>
    <row r="47" spans="1:46" ht="49.5" x14ac:dyDescent="0.25">
      <c r="A47" s="41">
        <v>31</v>
      </c>
      <c r="B47" s="44" t="s">
        <v>552</v>
      </c>
      <c r="C47" s="52" t="s">
        <v>116</v>
      </c>
      <c r="D47" s="52" t="s">
        <v>564</v>
      </c>
      <c r="E47" s="46" t="s">
        <v>164</v>
      </c>
      <c r="F47" s="46" t="s">
        <v>553</v>
      </c>
      <c r="G47" s="46" t="s">
        <v>554</v>
      </c>
      <c r="H47" s="46" t="s">
        <v>555</v>
      </c>
      <c r="I47" s="46"/>
      <c r="J47" s="46"/>
      <c r="K47" s="46">
        <v>3.79</v>
      </c>
      <c r="L47" s="43">
        <v>17697</v>
      </c>
      <c r="M47" s="43">
        <f t="shared" si="19"/>
        <v>0</v>
      </c>
      <c r="N47" s="43">
        <f t="shared" si="7"/>
        <v>67071.63</v>
      </c>
      <c r="O47" s="53"/>
      <c r="P47" s="53"/>
      <c r="Q47" s="43">
        <v>12</v>
      </c>
      <c r="R47" s="53">
        <f t="shared" si="8"/>
        <v>12</v>
      </c>
      <c r="S47" s="54">
        <f t="shared" si="9"/>
        <v>0</v>
      </c>
      <c r="T47" s="54">
        <f t="shared" si="25"/>
        <v>0</v>
      </c>
      <c r="U47" s="54">
        <f t="shared" si="25"/>
        <v>0.5</v>
      </c>
      <c r="V47" s="54">
        <f t="shared" si="11"/>
        <v>0.5</v>
      </c>
      <c r="W47" s="43">
        <f t="shared" si="12"/>
        <v>0</v>
      </c>
      <c r="X47" s="43">
        <f t="shared" si="13"/>
        <v>0</v>
      </c>
      <c r="Y47" s="43">
        <f t="shared" si="14"/>
        <v>33535.815000000002</v>
      </c>
      <c r="Z47" s="43">
        <f t="shared" si="15"/>
        <v>33535.815000000002</v>
      </c>
      <c r="AA47" s="43"/>
      <c r="AB47" s="43"/>
      <c r="AC47" s="43"/>
      <c r="AD47" s="54"/>
      <c r="AE47" s="53"/>
      <c r="AF47" s="43"/>
      <c r="AG47" s="54"/>
      <c r="AH47" s="43"/>
      <c r="AI47" s="43"/>
      <c r="AJ47" s="48">
        <f t="shared" si="16"/>
        <v>0</v>
      </c>
      <c r="AK47" s="43">
        <v>40</v>
      </c>
      <c r="AL47" s="41">
        <f t="shared" si="20"/>
        <v>0</v>
      </c>
      <c r="AM47" s="54"/>
      <c r="AN47" s="54"/>
      <c r="AO47" s="54"/>
      <c r="AP47" s="43">
        <f t="shared" si="17"/>
        <v>0</v>
      </c>
      <c r="AQ47" s="41">
        <f t="shared" si="21"/>
        <v>33535.815000000002</v>
      </c>
      <c r="AR47" s="43">
        <f t="shared" si="22"/>
        <v>33535.815000000002</v>
      </c>
      <c r="AS47" s="43">
        <f t="shared" si="24"/>
        <v>3353.5815000000002</v>
      </c>
      <c r="AT47" s="43">
        <f t="shared" si="23"/>
        <v>36889.396500000003</v>
      </c>
    </row>
    <row r="48" spans="1:46" ht="49.5" x14ac:dyDescent="0.25">
      <c r="A48" s="41">
        <v>32</v>
      </c>
      <c r="B48" s="55" t="s">
        <v>170</v>
      </c>
      <c r="C48" s="52" t="s">
        <v>171</v>
      </c>
      <c r="D48" s="52" t="s">
        <v>172</v>
      </c>
      <c r="E48" s="46" t="s">
        <v>62</v>
      </c>
      <c r="F48" s="46" t="s">
        <v>456</v>
      </c>
      <c r="G48" s="46" t="s">
        <v>173</v>
      </c>
      <c r="H48" s="46" t="s">
        <v>69</v>
      </c>
      <c r="I48" s="46" t="s">
        <v>173</v>
      </c>
      <c r="J48" s="46">
        <v>5.32</v>
      </c>
      <c r="K48" s="46"/>
      <c r="L48" s="43">
        <v>17697</v>
      </c>
      <c r="M48" s="43">
        <f t="shared" si="19"/>
        <v>94148.040000000008</v>
      </c>
      <c r="N48" s="43">
        <f t="shared" si="7"/>
        <v>0</v>
      </c>
      <c r="O48" s="53">
        <v>32</v>
      </c>
      <c r="P48" s="53"/>
      <c r="Q48" s="43"/>
      <c r="R48" s="53">
        <f t="shared" si="8"/>
        <v>32</v>
      </c>
      <c r="S48" s="54">
        <f t="shared" si="9"/>
        <v>1.7777777777777777</v>
      </c>
      <c r="T48" s="54">
        <f t="shared" si="25"/>
        <v>0</v>
      </c>
      <c r="U48" s="54">
        <f t="shared" si="25"/>
        <v>0</v>
      </c>
      <c r="V48" s="54">
        <f t="shared" si="11"/>
        <v>1.7777777777777777</v>
      </c>
      <c r="W48" s="43">
        <f t="shared" ref="W48:W79" si="26">M48/18*O48</f>
        <v>167374.29333333333</v>
      </c>
      <c r="X48" s="43">
        <f t="shared" ref="X48:X64" si="27">N48/24*P48</f>
        <v>0</v>
      </c>
      <c r="Y48" s="43">
        <f t="shared" ref="Y48:Y64" si="28">N48/24*Q48</f>
        <v>0</v>
      </c>
      <c r="Z48" s="43">
        <f t="shared" si="15"/>
        <v>167374.29333333333</v>
      </c>
      <c r="AA48" s="43"/>
      <c r="AB48" s="43"/>
      <c r="AC48" s="43"/>
      <c r="AD48" s="54"/>
      <c r="AE48" s="53"/>
      <c r="AF48" s="43"/>
      <c r="AG48" s="54"/>
      <c r="AH48" s="43"/>
      <c r="AI48" s="43"/>
      <c r="AJ48" s="48">
        <f t="shared" ref="AJ48:AJ79" si="29">S48+T48</f>
        <v>1.7777777777777777</v>
      </c>
      <c r="AK48" s="43">
        <v>40</v>
      </c>
      <c r="AL48" s="41">
        <f t="shared" si="20"/>
        <v>12584.533333333333</v>
      </c>
      <c r="AM48" s="54"/>
      <c r="AN48" s="54"/>
      <c r="AO48" s="54"/>
      <c r="AP48" s="43">
        <f t="shared" si="17"/>
        <v>12584.533333333333</v>
      </c>
      <c r="AQ48" s="41">
        <f t="shared" si="21"/>
        <v>167374.29333333333</v>
      </c>
      <c r="AR48" s="43">
        <f t="shared" si="22"/>
        <v>179958.82666666666</v>
      </c>
      <c r="AS48" s="43">
        <f t="shared" si="24"/>
        <v>16737.429333333333</v>
      </c>
      <c r="AT48" s="43">
        <f t="shared" si="23"/>
        <v>196696.25599999999</v>
      </c>
    </row>
    <row r="49" spans="1:46" ht="33" x14ac:dyDescent="0.25">
      <c r="A49" s="41">
        <f t="shared" si="18"/>
        <v>33</v>
      </c>
      <c r="B49" s="52" t="s">
        <v>174</v>
      </c>
      <c r="C49" s="52" t="s">
        <v>175</v>
      </c>
      <c r="D49" s="52" t="s">
        <v>176</v>
      </c>
      <c r="E49" s="46" t="s">
        <v>62</v>
      </c>
      <c r="F49" s="46" t="s">
        <v>457</v>
      </c>
      <c r="G49" s="46" t="s">
        <v>524</v>
      </c>
      <c r="H49" s="46" t="s">
        <v>566</v>
      </c>
      <c r="I49" s="46" t="s">
        <v>177</v>
      </c>
      <c r="J49" s="46">
        <v>4.74</v>
      </c>
      <c r="K49" s="46">
        <v>4.1399999999999997</v>
      </c>
      <c r="L49" s="43">
        <v>17697</v>
      </c>
      <c r="M49" s="43">
        <f t="shared" si="19"/>
        <v>83883.78</v>
      </c>
      <c r="N49" s="43">
        <f t="shared" si="7"/>
        <v>73265.579999999987</v>
      </c>
      <c r="O49" s="53">
        <v>8</v>
      </c>
      <c r="P49" s="53">
        <v>8</v>
      </c>
      <c r="Q49" s="43"/>
      <c r="R49" s="53">
        <f t="shared" si="8"/>
        <v>16</v>
      </c>
      <c r="S49" s="54">
        <f t="shared" si="9"/>
        <v>0.44444444444444442</v>
      </c>
      <c r="T49" s="54">
        <f t="shared" si="25"/>
        <v>0.33333333333333331</v>
      </c>
      <c r="U49" s="54">
        <f t="shared" si="25"/>
        <v>0</v>
      </c>
      <c r="V49" s="54">
        <f t="shared" si="11"/>
        <v>0.77777777777777768</v>
      </c>
      <c r="W49" s="43">
        <f t="shared" si="26"/>
        <v>37281.68</v>
      </c>
      <c r="X49" s="43">
        <f t="shared" si="27"/>
        <v>24421.859999999997</v>
      </c>
      <c r="Y49" s="43">
        <f t="shared" si="28"/>
        <v>0</v>
      </c>
      <c r="Z49" s="43">
        <f t="shared" si="15"/>
        <v>61703.539999999994</v>
      </c>
      <c r="AA49" s="43"/>
      <c r="AB49" s="43"/>
      <c r="AC49" s="43"/>
      <c r="AD49" s="54"/>
      <c r="AE49" s="53"/>
      <c r="AF49" s="43"/>
      <c r="AG49" s="54"/>
      <c r="AH49" s="43"/>
      <c r="AI49" s="43"/>
      <c r="AJ49" s="48">
        <f t="shared" si="29"/>
        <v>0.77777777777777768</v>
      </c>
      <c r="AK49" s="43">
        <v>40</v>
      </c>
      <c r="AL49" s="41">
        <f t="shared" si="20"/>
        <v>5505.7333333333327</v>
      </c>
      <c r="AM49" s="54"/>
      <c r="AN49" s="54"/>
      <c r="AO49" s="54"/>
      <c r="AP49" s="43">
        <f t="shared" si="17"/>
        <v>5505.7333333333327</v>
      </c>
      <c r="AQ49" s="41">
        <f t="shared" si="21"/>
        <v>61703.539999999994</v>
      </c>
      <c r="AR49" s="43">
        <f t="shared" si="22"/>
        <v>67209.273333333331</v>
      </c>
      <c r="AS49" s="43">
        <f t="shared" si="24"/>
        <v>6170.3539999999994</v>
      </c>
      <c r="AT49" s="43">
        <f t="shared" si="23"/>
        <v>73379.627333333337</v>
      </c>
    </row>
    <row r="50" spans="1:46" ht="33" x14ac:dyDescent="0.25">
      <c r="A50" s="41">
        <v>33</v>
      </c>
      <c r="B50" s="52" t="s">
        <v>178</v>
      </c>
      <c r="C50" s="52" t="s">
        <v>179</v>
      </c>
      <c r="D50" s="52" t="s">
        <v>180</v>
      </c>
      <c r="E50" s="46" t="s">
        <v>62</v>
      </c>
      <c r="F50" s="46" t="s">
        <v>458</v>
      </c>
      <c r="G50" s="46" t="s">
        <v>542</v>
      </c>
      <c r="H50" s="46" t="s">
        <v>77</v>
      </c>
      <c r="I50" s="46" t="s">
        <v>182</v>
      </c>
      <c r="J50" s="46">
        <v>4.66</v>
      </c>
      <c r="K50" s="46">
        <v>4.62</v>
      </c>
      <c r="L50" s="43">
        <v>17697</v>
      </c>
      <c r="M50" s="43">
        <f t="shared" si="19"/>
        <v>82468.02</v>
      </c>
      <c r="N50" s="43">
        <f t="shared" si="7"/>
        <v>81760.14</v>
      </c>
      <c r="O50" s="53">
        <v>3</v>
      </c>
      <c r="P50" s="53"/>
      <c r="Q50" s="43">
        <v>6</v>
      </c>
      <c r="R50" s="53">
        <f t="shared" si="8"/>
        <v>9</v>
      </c>
      <c r="S50" s="54">
        <f t="shared" si="9"/>
        <v>0.16666666666666666</v>
      </c>
      <c r="T50" s="54">
        <f t="shared" si="25"/>
        <v>0</v>
      </c>
      <c r="U50" s="54">
        <f t="shared" si="25"/>
        <v>0.25</v>
      </c>
      <c r="V50" s="54">
        <f t="shared" si="11"/>
        <v>0.41666666666666663</v>
      </c>
      <c r="W50" s="43">
        <f t="shared" si="26"/>
        <v>13744.670000000002</v>
      </c>
      <c r="X50" s="43">
        <f t="shared" si="27"/>
        <v>0</v>
      </c>
      <c r="Y50" s="43">
        <f t="shared" si="28"/>
        <v>20440.035</v>
      </c>
      <c r="Z50" s="43">
        <f t="shared" si="15"/>
        <v>34184.705000000002</v>
      </c>
      <c r="AA50" s="43"/>
      <c r="AB50" s="43"/>
      <c r="AC50" s="43"/>
      <c r="AD50" s="54"/>
      <c r="AE50" s="53"/>
      <c r="AF50" s="43"/>
      <c r="AG50" s="54"/>
      <c r="AH50" s="43"/>
      <c r="AI50" s="43"/>
      <c r="AJ50" s="48">
        <f t="shared" si="29"/>
        <v>0.16666666666666666</v>
      </c>
      <c r="AK50" s="43">
        <v>40</v>
      </c>
      <c r="AL50" s="41">
        <f t="shared" si="20"/>
        <v>1179.8</v>
      </c>
      <c r="AM50" s="54"/>
      <c r="AN50" s="54"/>
      <c r="AO50" s="54"/>
      <c r="AP50" s="43">
        <f t="shared" si="17"/>
        <v>1179.8</v>
      </c>
      <c r="AQ50" s="41">
        <f t="shared" si="21"/>
        <v>34184.705000000002</v>
      </c>
      <c r="AR50" s="43">
        <f t="shared" si="22"/>
        <v>35364.505000000005</v>
      </c>
      <c r="AS50" s="43">
        <f t="shared" si="24"/>
        <v>3418.4705000000004</v>
      </c>
      <c r="AT50" s="43">
        <f t="shared" si="23"/>
        <v>38782.975500000008</v>
      </c>
    </row>
    <row r="51" spans="1:46" ht="49.5" x14ac:dyDescent="0.25">
      <c r="A51" s="41">
        <v>34</v>
      </c>
      <c r="B51" s="52" t="s">
        <v>183</v>
      </c>
      <c r="C51" s="52" t="s">
        <v>184</v>
      </c>
      <c r="D51" s="52" t="s">
        <v>185</v>
      </c>
      <c r="E51" s="46" t="s">
        <v>62</v>
      </c>
      <c r="F51" s="46" t="s">
        <v>459</v>
      </c>
      <c r="G51" s="46" t="s">
        <v>68</v>
      </c>
      <c r="H51" s="46" t="s">
        <v>69</v>
      </c>
      <c r="I51" s="46" t="s">
        <v>68</v>
      </c>
      <c r="J51" s="46">
        <v>5.41</v>
      </c>
      <c r="K51" s="46"/>
      <c r="L51" s="43">
        <v>17697</v>
      </c>
      <c r="M51" s="43">
        <f t="shared" si="19"/>
        <v>95740.77</v>
      </c>
      <c r="N51" s="43">
        <f t="shared" si="7"/>
        <v>0</v>
      </c>
      <c r="O51" s="53">
        <v>12</v>
      </c>
      <c r="P51" s="53"/>
      <c r="Q51" s="43"/>
      <c r="R51" s="53">
        <f t="shared" si="8"/>
        <v>12</v>
      </c>
      <c r="S51" s="54">
        <f t="shared" si="9"/>
        <v>0.66666666666666663</v>
      </c>
      <c r="T51" s="54">
        <f t="shared" si="25"/>
        <v>0</v>
      </c>
      <c r="U51" s="54">
        <f t="shared" si="25"/>
        <v>0</v>
      </c>
      <c r="V51" s="54">
        <f t="shared" si="11"/>
        <v>0.66666666666666663</v>
      </c>
      <c r="W51" s="43">
        <f t="shared" si="26"/>
        <v>63827.180000000008</v>
      </c>
      <c r="X51" s="43">
        <f t="shared" si="27"/>
        <v>0</v>
      </c>
      <c r="Y51" s="43">
        <f t="shared" si="28"/>
        <v>0</v>
      </c>
      <c r="Z51" s="43">
        <f t="shared" si="15"/>
        <v>63827.180000000008</v>
      </c>
      <c r="AA51" s="43">
        <v>4</v>
      </c>
      <c r="AB51" s="43">
        <v>20</v>
      </c>
      <c r="AC51" s="43">
        <f>17697*AB51%/18*AA51</f>
        <v>786.5333333333333</v>
      </c>
      <c r="AD51" s="43">
        <v>8</v>
      </c>
      <c r="AE51" s="53">
        <v>10</v>
      </c>
      <c r="AF51" s="43">
        <f>17697*AE51%/18*AD51</f>
        <v>786.5333333333333</v>
      </c>
      <c r="AG51" s="54"/>
      <c r="AH51" s="43">
        <v>0</v>
      </c>
      <c r="AI51" s="43">
        <f>17697*AH51%</f>
        <v>0</v>
      </c>
      <c r="AJ51" s="48">
        <f t="shared" si="29"/>
        <v>0.66666666666666663</v>
      </c>
      <c r="AK51" s="43">
        <v>40</v>
      </c>
      <c r="AL51" s="41">
        <f t="shared" si="20"/>
        <v>4719.2</v>
      </c>
      <c r="AM51" s="54"/>
      <c r="AN51" s="54"/>
      <c r="AO51" s="43">
        <f>Z51*30%</f>
        <v>19148.154000000002</v>
      </c>
      <c r="AP51" s="43">
        <f t="shared" si="17"/>
        <v>25440.420666666669</v>
      </c>
      <c r="AQ51" s="41">
        <f t="shared" si="21"/>
        <v>63827.180000000008</v>
      </c>
      <c r="AR51" s="43">
        <f t="shared" si="22"/>
        <v>89267.60066666668</v>
      </c>
      <c r="AS51" s="43">
        <f t="shared" si="24"/>
        <v>6382.7180000000008</v>
      </c>
      <c r="AT51" s="43">
        <f t="shared" si="23"/>
        <v>95650.318666666688</v>
      </c>
    </row>
    <row r="52" spans="1:46" ht="49.5" x14ac:dyDescent="0.25">
      <c r="A52" s="41">
        <v>35</v>
      </c>
      <c r="B52" s="44" t="s">
        <v>186</v>
      </c>
      <c r="C52" s="44" t="s">
        <v>187</v>
      </c>
      <c r="D52" s="44" t="s">
        <v>188</v>
      </c>
      <c r="E52" s="45" t="s">
        <v>62</v>
      </c>
      <c r="F52" s="45" t="s">
        <v>460</v>
      </c>
      <c r="G52" s="46" t="s">
        <v>543</v>
      </c>
      <c r="H52" s="46" t="s">
        <v>92</v>
      </c>
      <c r="I52" s="46" t="s">
        <v>189</v>
      </c>
      <c r="J52" s="46">
        <v>4.66</v>
      </c>
      <c r="K52" s="46">
        <v>4.07</v>
      </c>
      <c r="L52" s="43">
        <v>17697</v>
      </c>
      <c r="M52" s="43">
        <f t="shared" si="19"/>
        <v>82468.02</v>
      </c>
      <c r="N52" s="43">
        <f t="shared" si="7"/>
        <v>72026.790000000008</v>
      </c>
      <c r="O52" s="53">
        <v>3</v>
      </c>
      <c r="P52" s="53"/>
      <c r="Q52" s="43"/>
      <c r="R52" s="53">
        <f t="shared" si="8"/>
        <v>3</v>
      </c>
      <c r="S52" s="54">
        <f t="shared" si="9"/>
        <v>0.16666666666666666</v>
      </c>
      <c r="T52" s="54">
        <f t="shared" si="25"/>
        <v>0</v>
      </c>
      <c r="U52" s="54">
        <f t="shared" si="25"/>
        <v>0</v>
      </c>
      <c r="V52" s="54">
        <f t="shared" si="11"/>
        <v>0.16666666666666666</v>
      </c>
      <c r="W52" s="43">
        <f t="shared" si="26"/>
        <v>13744.670000000002</v>
      </c>
      <c r="X52" s="43">
        <f t="shared" si="27"/>
        <v>0</v>
      </c>
      <c r="Y52" s="43">
        <f t="shared" si="28"/>
        <v>0</v>
      </c>
      <c r="Z52" s="43">
        <f t="shared" si="15"/>
        <v>13744.670000000002</v>
      </c>
      <c r="AA52" s="43"/>
      <c r="AB52" s="43"/>
      <c r="AC52" s="43"/>
      <c r="AD52" s="54"/>
      <c r="AE52" s="53"/>
      <c r="AF52" s="43"/>
      <c r="AG52" s="54"/>
      <c r="AH52" s="43"/>
      <c r="AI52" s="43"/>
      <c r="AJ52" s="48">
        <f t="shared" si="29"/>
        <v>0.16666666666666666</v>
      </c>
      <c r="AK52" s="43">
        <v>40</v>
      </c>
      <c r="AL52" s="41">
        <f t="shared" si="20"/>
        <v>1179.8</v>
      </c>
      <c r="AM52" s="54"/>
      <c r="AN52" s="54"/>
      <c r="AO52" s="54"/>
      <c r="AP52" s="43">
        <f t="shared" si="17"/>
        <v>1179.8</v>
      </c>
      <c r="AQ52" s="41">
        <f t="shared" si="21"/>
        <v>13744.670000000002</v>
      </c>
      <c r="AR52" s="43">
        <f t="shared" si="22"/>
        <v>14924.470000000001</v>
      </c>
      <c r="AS52" s="43">
        <f t="shared" si="24"/>
        <v>1374.4670000000003</v>
      </c>
      <c r="AT52" s="43">
        <f t="shared" si="23"/>
        <v>16298.937000000002</v>
      </c>
    </row>
    <row r="53" spans="1:46" ht="49.5" x14ac:dyDescent="0.25">
      <c r="A53" s="41">
        <v>36</v>
      </c>
      <c r="B53" s="52" t="s">
        <v>190</v>
      </c>
      <c r="C53" s="52" t="s">
        <v>191</v>
      </c>
      <c r="D53" s="52" t="s">
        <v>192</v>
      </c>
      <c r="E53" s="46" t="s">
        <v>62</v>
      </c>
      <c r="F53" s="46" t="s">
        <v>536</v>
      </c>
      <c r="G53" s="46" t="s">
        <v>544</v>
      </c>
      <c r="H53" s="46" t="s">
        <v>567</v>
      </c>
      <c r="I53" s="46" t="s">
        <v>537</v>
      </c>
      <c r="J53" s="46">
        <v>4.38</v>
      </c>
      <c r="K53" s="46">
        <v>4.6900000000000004</v>
      </c>
      <c r="L53" s="43">
        <v>17697</v>
      </c>
      <c r="M53" s="43">
        <f t="shared" si="19"/>
        <v>77512.86</v>
      </c>
      <c r="N53" s="43">
        <f t="shared" si="7"/>
        <v>82998.930000000008</v>
      </c>
      <c r="O53" s="53"/>
      <c r="P53" s="53"/>
      <c r="Q53" s="43">
        <v>6</v>
      </c>
      <c r="R53" s="53">
        <f t="shared" si="8"/>
        <v>6</v>
      </c>
      <c r="S53" s="54">
        <f t="shared" si="9"/>
        <v>0</v>
      </c>
      <c r="T53" s="54">
        <f t="shared" si="25"/>
        <v>0</v>
      </c>
      <c r="U53" s="54">
        <f t="shared" si="25"/>
        <v>0.25</v>
      </c>
      <c r="V53" s="54">
        <f t="shared" si="11"/>
        <v>0.25</v>
      </c>
      <c r="W53" s="43">
        <f t="shared" si="26"/>
        <v>0</v>
      </c>
      <c r="X53" s="43">
        <f t="shared" si="27"/>
        <v>0</v>
      </c>
      <c r="Y53" s="43">
        <f t="shared" si="28"/>
        <v>20749.732500000002</v>
      </c>
      <c r="Z53" s="43">
        <f t="shared" si="15"/>
        <v>20749.732500000002</v>
      </c>
      <c r="AA53" s="43"/>
      <c r="AB53" s="43"/>
      <c r="AC53" s="43"/>
      <c r="AD53" s="54"/>
      <c r="AE53" s="53"/>
      <c r="AF53" s="43"/>
      <c r="AG53" s="54"/>
      <c r="AH53" s="43"/>
      <c r="AI53" s="43"/>
      <c r="AJ53" s="48">
        <f t="shared" si="29"/>
        <v>0</v>
      </c>
      <c r="AK53" s="43">
        <v>40</v>
      </c>
      <c r="AL53" s="41">
        <f t="shared" si="20"/>
        <v>0</v>
      </c>
      <c r="AM53" s="54"/>
      <c r="AN53" s="54"/>
      <c r="AO53" s="54"/>
      <c r="AP53" s="43">
        <f t="shared" si="17"/>
        <v>0</v>
      </c>
      <c r="AQ53" s="41">
        <f t="shared" si="21"/>
        <v>20749.732500000002</v>
      </c>
      <c r="AR53" s="43">
        <f t="shared" si="22"/>
        <v>20749.732500000002</v>
      </c>
      <c r="AS53" s="43">
        <f t="shared" si="24"/>
        <v>2074.9732500000005</v>
      </c>
      <c r="AT53" s="43">
        <f t="shared" si="23"/>
        <v>22824.705750000001</v>
      </c>
    </row>
    <row r="54" spans="1:46" ht="49.5" x14ac:dyDescent="0.25">
      <c r="A54" s="41">
        <v>37</v>
      </c>
      <c r="B54" s="52" t="s">
        <v>193</v>
      </c>
      <c r="C54" s="52" t="s">
        <v>116</v>
      </c>
      <c r="D54" s="52" t="s">
        <v>194</v>
      </c>
      <c r="E54" s="46" t="s">
        <v>62</v>
      </c>
      <c r="F54" s="46" t="s">
        <v>152</v>
      </c>
      <c r="G54" s="46" t="s">
        <v>195</v>
      </c>
      <c r="H54" s="46" t="s">
        <v>551</v>
      </c>
      <c r="I54" s="46" t="s">
        <v>195</v>
      </c>
      <c r="J54" s="46"/>
      <c r="K54" s="46">
        <v>4.49</v>
      </c>
      <c r="L54" s="43">
        <v>17697</v>
      </c>
      <c r="M54" s="43">
        <f t="shared" si="19"/>
        <v>0</v>
      </c>
      <c r="N54" s="43">
        <f t="shared" si="7"/>
        <v>79459.53</v>
      </c>
      <c r="O54" s="53"/>
      <c r="P54" s="53"/>
      <c r="Q54" s="43">
        <v>6</v>
      </c>
      <c r="R54" s="53">
        <f t="shared" si="8"/>
        <v>6</v>
      </c>
      <c r="S54" s="54">
        <f t="shared" si="9"/>
        <v>0</v>
      </c>
      <c r="T54" s="54">
        <f t="shared" si="25"/>
        <v>0</v>
      </c>
      <c r="U54" s="54">
        <f t="shared" si="25"/>
        <v>0.25</v>
      </c>
      <c r="V54" s="54">
        <f t="shared" si="11"/>
        <v>0.25</v>
      </c>
      <c r="W54" s="43">
        <f t="shared" si="26"/>
        <v>0</v>
      </c>
      <c r="X54" s="43">
        <f t="shared" si="27"/>
        <v>0</v>
      </c>
      <c r="Y54" s="43">
        <f t="shared" si="28"/>
        <v>19864.8825</v>
      </c>
      <c r="Z54" s="43">
        <f t="shared" si="15"/>
        <v>19864.8825</v>
      </c>
      <c r="AA54" s="43"/>
      <c r="AB54" s="43"/>
      <c r="AC54" s="43"/>
      <c r="AD54" s="54"/>
      <c r="AE54" s="53"/>
      <c r="AF54" s="43"/>
      <c r="AG54" s="54"/>
      <c r="AH54" s="43"/>
      <c r="AI54" s="43"/>
      <c r="AJ54" s="48">
        <f t="shared" si="29"/>
        <v>0</v>
      </c>
      <c r="AK54" s="43">
        <v>40</v>
      </c>
      <c r="AL54" s="41">
        <f t="shared" si="20"/>
        <v>0</v>
      </c>
      <c r="AM54" s="54"/>
      <c r="AN54" s="54"/>
      <c r="AO54" s="54"/>
      <c r="AP54" s="43">
        <f t="shared" si="17"/>
        <v>0</v>
      </c>
      <c r="AQ54" s="41">
        <f t="shared" si="21"/>
        <v>19864.8825</v>
      </c>
      <c r="AR54" s="43">
        <f t="shared" si="22"/>
        <v>19864.8825</v>
      </c>
      <c r="AS54" s="43">
        <f t="shared" si="24"/>
        <v>1986.4882500000001</v>
      </c>
      <c r="AT54" s="43">
        <f t="shared" si="23"/>
        <v>21851.370749999998</v>
      </c>
    </row>
    <row r="55" spans="1:46" ht="33" x14ac:dyDescent="0.25">
      <c r="A55" s="41">
        <f t="shared" si="18"/>
        <v>38</v>
      </c>
      <c r="B55" s="52" t="s">
        <v>196</v>
      </c>
      <c r="C55" s="52" t="s">
        <v>197</v>
      </c>
      <c r="D55" s="52" t="s">
        <v>198</v>
      </c>
      <c r="E55" s="46" t="s">
        <v>62</v>
      </c>
      <c r="F55" s="46" t="s">
        <v>461</v>
      </c>
      <c r="G55" s="46" t="s">
        <v>146</v>
      </c>
      <c r="H55" s="46" t="s">
        <v>64</v>
      </c>
      <c r="I55" s="46" t="s">
        <v>146</v>
      </c>
      <c r="J55" s="46">
        <v>5.03</v>
      </c>
      <c r="K55" s="46"/>
      <c r="L55" s="43">
        <v>17697</v>
      </c>
      <c r="M55" s="43">
        <f t="shared" si="19"/>
        <v>89015.91</v>
      </c>
      <c r="N55" s="43">
        <f t="shared" si="7"/>
        <v>0</v>
      </c>
      <c r="O55" s="53">
        <v>16</v>
      </c>
      <c r="P55" s="53">
        <v>19</v>
      </c>
      <c r="Q55" s="43"/>
      <c r="R55" s="53">
        <f t="shared" si="8"/>
        <v>35</v>
      </c>
      <c r="S55" s="54">
        <f t="shared" si="9"/>
        <v>0.88888888888888884</v>
      </c>
      <c r="T55" s="54">
        <f t="shared" si="25"/>
        <v>0.79166666666666663</v>
      </c>
      <c r="U55" s="54">
        <f t="shared" si="25"/>
        <v>0</v>
      </c>
      <c r="V55" s="54">
        <f t="shared" si="11"/>
        <v>1.6805555555555554</v>
      </c>
      <c r="W55" s="43">
        <f t="shared" si="26"/>
        <v>79125.253333333341</v>
      </c>
      <c r="X55" s="43">
        <f t="shared" si="27"/>
        <v>0</v>
      </c>
      <c r="Y55" s="43">
        <f t="shared" si="28"/>
        <v>0</v>
      </c>
      <c r="Z55" s="43">
        <f t="shared" si="15"/>
        <v>79125.253333333341</v>
      </c>
      <c r="AA55" s="43"/>
      <c r="AB55" s="43"/>
      <c r="AC55" s="43"/>
      <c r="AD55" s="54"/>
      <c r="AE55" s="53"/>
      <c r="AF55" s="43"/>
      <c r="AG55" s="54"/>
      <c r="AH55" s="43"/>
      <c r="AI55" s="43"/>
      <c r="AJ55" s="48">
        <f t="shared" si="29"/>
        <v>1.6805555555555554</v>
      </c>
      <c r="AK55" s="43">
        <v>40</v>
      </c>
      <c r="AL55" s="41">
        <f t="shared" si="20"/>
        <v>11896.316666666666</v>
      </c>
      <c r="AM55" s="54"/>
      <c r="AN55" s="54"/>
      <c r="AO55" s="54"/>
      <c r="AP55" s="43">
        <f t="shared" si="17"/>
        <v>11896.316666666666</v>
      </c>
      <c r="AQ55" s="41">
        <f t="shared" si="21"/>
        <v>79125.253333333341</v>
      </c>
      <c r="AR55" s="43">
        <f t="shared" si="22"/>
        <v>91021.57</v>
      </c>
      <c r="AS55" s="43">
        <f t="shared" si="24"/>
        <v>7912.5253333333349</v>
      </c>
      <c r="AT55" s="43">
        <f t="shared" si="23"/>
        <v>98934.095333333345</v>
      </c>
    </row>
    <row r="56" spans="1:46" ht="66" x14ac:dyDescent="0.25">
      <c r="A56" s="41">
        <v>39</v>
      </c>
      <c r="B56" s="52" t="s">
        <v>199</v>
      </c>
      <c r="C56" s="52" t="s">
        <v>200</v>
      </c>
      <c r="D56" s="52" t="s">
        <v>201</v>
      </c>
      <c r="E56" s="46" t="s">
        <v>62</v>
      </c>
      <c r="F56" s="46" t="s">
        <v>462</v>
      </c>
      <c r="G56" s="46" t="s">
        <v>146</v>
      </c>
      <c r="H56" s="46" t="s">
        <v>64</v>
      </c>
      <c r="I56" s="46" t="s">
        <v>146</v>
      </c>
      <c r="J56" s="46">
        <v>5.2</v>
      </c>
      <c r="K56" s="46"/>
      <c r="L56" s="43">
        <v>17697</v>
      </c>
      <c r="M56" s="43">
        <f t="shared" si="19"/>
        <v>92024.400000000009</v>
      </c>
      <c r="N56" s="43">
        <f t="shared" si="7"/>
        <v>0</v>
      </c>
      <c r="O56" s="53">
        <v>4</v>
      </c>
      <c r="P56" s="53"/>
      <c r="Q56" s="43"/>
      <c r="R56" s="53">
        <f t="shared" si="8"/>
        <v>4</v>
      </c>
      <c r="S56" s="54">
        <f t="shared" si="9"/>
        <v>0.22222222222222221</v>
      </c>
      <c r="T56" s="54">
        <f t="shared" si="25"/>
        <v>0</v>
      </c>
      <c r="U56" s="54">
        <f t="shared" si="25"/>
        <v>0</v>
      </c>
      <c r="V56" s="54">
        <f t="shared" si="11"/>
        <v>0.22222222222222221</v>
      </c>
      <c r="W56" s="43">
        <f t="shared" si="26"/>
        <v>20449.866666666669</v>
      </c>
      <c r="X56" s="43">
        <f t="shared" si="27"/>
        <v>0</v>
      </c>
      <c r="Y56" s="43">
        <f t="shared" si="28"/>
        <v>0</v>
      </c>
      <c r="Z56" s="43">
        <f t="shared" si="15"/>
        <v>20449.866666666669</v>
      </c>
      <c r="AA56" s="43"/>
      <c r="AB56" s="43"/>
      <c r="AC56" s="43"/>
      <c r="AD56" s="54"/>
      <c r="AE56" s="53"/>
      <c r="AF56" s="43"/>
      <c r="AG56" s="54"/>
      <c r="AH56" s="43"/>
      <c r="AI56" s="43"/>
      <c r="AJ56" s="48">
        <f t="shared" si="29"/>
        <v>0.22222222222222221</v>
      </c>
      <c r="AK56" s="43">
        <v>40</v>
      </c>
      <c r="AL56" s="41">
        <f t="shared" si="20"/>
        <v>1573.0666666666666</v>
      </c>
      <c r="AM56" s="54"/>
      <c r="AN56" s="54"/>
      <c r="AO56" s="54"/>
      <c r="AP56" s="43">
        <f t="shared" si="17"/>
        <v>1573.0666666666666</v>
      </c>
      <c r="AQ56" s="41">
        <f t="shared" si="21"/>
        <v>20449.866666666669</v>
      </c>
      <c r="AR56" s="43">
        <f t="shared" si="22"/>
        <v>22022.933333333334</v>
      </c>
      <c r="AS56" s="43">
        <f t="shared" si="24"/>
        <v>2044.9866666666669</v>
      </c>
      <c r="AT56" s="43">
        <f t="shared" si="23"/>
        <v>24067.920000000002</v>
      </c>
    </row>
    <row r="57" spans="1:46" ht="33" x14ac:dyDescent="0.25">
      <c r="A57" s="41">
        <f t="shared" si="18"/>
        <v>40</v>
      </c>
      <c r="B57" s="52" t="s">
        <v>202</v>
      </c>
      <c r="C57" s="52" t="s">
        <v>74</v>
      </c>
      <c r="D57" s="52" t="s">
        <v>203</v>
      </c>
      <c r="E57" s="46" t="s">
        <v>204</v>
      </c>
      <c r="F57" s="46" t="s">
        <v>428</v>
      </c>
      <c r="G57" s="46" t="s">
        <v>421</v>
      </c>
      <c r="H57" s="46" t="s">
        <v>77</v>
      </c>
      <c r="I57" s="46" t="s">
        <v>100</v>
      </c>
      <c r="J57" s="46">
        <v>4.9000000000000004</v>
      </c>
      <c r="K57" s="46"/>
      <c r="L57" s="43">
        <v>17697</v>
      </c>
      <c r="M57" s="43">
        <f t="shared" si="19"/>
        <v>86715.3</v>
      </c>
      <c r="N57" s="43"/>
      <c r="O57" s="53">
        <v>9</v>
      </c>
      <c r="P57" s="53"/>
      <c r="Q57" s="43"/>
      <c r="R57" s="53">
        <f t="shared" si="8"/>
        <v>9</v>
      </c>
      <c r="S57" s="54">
        <f t="shared" si="9"/>
        <v>0.5</v>
      </c>
      <c r="T57" s="54">
        <f t="shared" si="25"/>
        <v>0</v>
      </c>
      <c r="U57" s="54">
        <f t="shared" si="25"/>
        <v>0</v>
      </c>
      <c r="V57" s="54">
        <f t="shared" si="11"/>
        <v>0.5</v>
      </c>
      <c r="W57" s="43">
        <f t="shared" si="26"/>
        <v>43357.649999999994</v>
      </c>
      <c r="X57" s="43">
        <f t="shared" si="27"/>
        <v>0</v>
      </c>
      <c r="Y57" s="43">
        <f t="shared" si="28"/>
        <v>0</v>
      </c>
      <c r="Z57" s="43">
        <f t="shared" si="15"/>
        <v>43357.649999999994</v>
      </c>
      <c r="AA57" s="43"/>
      <c r="AB57" s="43"/>
      <c r="AC57" s="43"/>
      <c r="AD57" s="54"/>
      <c r="AE57" s="53"/>
      <c r="AF57" s="43"/>
      <c r="AG57" s="54"/>
      <c r="AH57" s="43"/>
      <c r="AI57" s="43"/>
      <c r="AJ57" s="48">
        <f t="shared" si="29"/>
        <v>0.5</v>
      </c>
      <c r="AK57" s="43">
        <v>40</v>
      </c>
      <c r="AL57" s="41">
        <f t="shared" si="20"/>
        <v>3539.4</v>
      </c>
      <c r="AM57" s="54"/>
      <c r="AN57" s="54"/>
      <c r="AO57" s="54"/>
      <c r="AP57" s="43">
        <f t="shared" si="17"/>
        <v>3539.4</v>
      </c>
      <c r="AQ57" s="41">
        <f t="shared" si="21"/>
        <v>43357.649999999994</v>
      </c>
      <c r="AR57" s="43">
        <f t="shared" si="22"/>
        <v>46897.049999999996</v>
      </c>
      <c r="AS57" s="43">
        <f t="shared" si="24"/>
        <v>4335.7649999999994</v>
      </c>
      <c r="AT57" s="43">
        <f t="shared" si="23"/>
        <v>51232.814999999995</v>
      </c>
    </row>
    <row r="58" spans="1:46" ht="49.5" x14ac:dyDescent="0.25">
      <c r="A58" s="41">
        <v>41</v>
      </c>
      <c r="B58" s="52" t="s">
        <v>205</v>
      </c>
      <c r="C58" s="52" t="s">
        <v>206</v>
      </c>
      <c r="D58" s="52" t="s">
        <v>207</v>
      </c>
      <c r="E58" s="46" t="s">
        <v>62</v>
      </c>
      <c r="F58" s="46" t="s">
        <v>463</v>
      </c>
      <c r="G58" s="46" t="s">
        <v>110</v>
      </c>
      <c r="H58" s="46" t="s">
        <v>567</v>
      </c>
      <c r="I58" s="46" t="s">
        <v>208</v>
      </c>
      <c r="J58" s="46">
        <v>4.1900000000000004</v>
      </c>
      <c r="K58" s="46">
        <v>4.42</v>
      </c>
      <c r="L58" s="43">
        <v>17697</v>
      </c>
      <c r="M58" s="43">
        <f t="shared" si="19"/>
        <v>74150.430000000008</v>
      </c>
      <c r="N58" s="43">
        <f t="shared" si="7"/>
        <v>78220.740000000005</v>
      </c>
      <c r="O58" s="53">
        <v>17.5</v>
      </c>
      <c r="P58" s="53"/>
      <c r="Q58" s="43">
        <v>12</v>
      </c>
      <c r="R58" s="53">
        <f t="shared" si="8"/>
        <v>29.5</v>
      </c>
      <c r="S58" s="54">
        <f t="shared" si="9"/>
        <v>0.97222222222222221</v>
      </c>
      <c r="T58" s="54">
        <f t="shared" si="25"/>
        <v>0</v>
      </c>
      <c r="U58" s="54">
        <f t="shared" si="25"/>
        <v>0.5</v>
      </c>
      <c r="V58" s="54">
        <f t="shared" si="11"/>
        <v>1.4722222222222223</v>
      </c>
      <c r="W58" s="43">
        <f t="shared" si="26"/>
        <v>72090.695833333346</v>
      </c>
      <c r="X58" s="43">
        <f t="shared" si="27"/>
        <v>0</v>
      </c>
      <c r="Y58" s="43">
        <f t="shared" si="28"/>
        <v>39110.370000000003</v>
      </c>
      <c r="Z58" s="43">
        <f t="shared" si="15"/>
        <v>111201.06583333336</v>
      </c>
      <c r="AA58" s="43"/>
      <c r="AB58" s="43"/>
      <c r="AC58" s="43"/>
      <c r="AD58" s="54"/>
      <c r="AE58" s="53"/>
      <c r="AF58" s="43"/>
      <c r="AG58" s="54"/>
      <c r="AH58" s="43"/>
      <c r="AI58" s="43"/>
      <c r="AJ58" s="48">
        <f t="shared" si="29"/>
        <v>0.97222222222222221</v>
      </c>
      <c r="AK58" s="43">
        <v>40</v>
      </c>
      <c r="AL58" s="41">
        <f t="shared" si="20"/>
        <v>6882.1666666666661</v>
      </c>
      <c r="AM58" s="54"/>
      <c r="AN58" s="54"/>
      <c r="AO58" s="54"/>
      <c r="AP58" s="43">
        <f t="shared" si="17"/>
        <v>6882.1666666666661</v>
      </c>
      <c r="AQ58" s="41">
        <f t="shared" si="21"/>
        <v>111201.06583333336</v>
      </c>
      <c r="AR58" s="43">
        <f t="shared" si="22"/>
        <v>118083.23250000003</v>
      </c>
      <c r="AS58" s="43">
        <f t="shared" si="24"/>
        <v>11120.106583333336</v>
      </c>
      <c r="AT58" s="43">
        <f t="shared" si="23"/>
        <v>129203.33908333337</v>
      </c>
    </row>
    <row r="59" spans="1:46" ht="33" x14ac:dyDescent="0.25">
      <c r="A59" s="41">
        <f t="shared" si="18"/>
        <v>42</v>
      </c>
      <c r="B59" s="52" t="s">
        <v>209</v>
      </c>
      <c r="C59" s="52" t="s">
        <v>155</v>
      </c>
      <c r="D59" s="52" t="s">
        <v>210</v>
      </c>
      <c r="E59" s="46" t="s">
        <v>62</v>
      </c>
      <c r="F59" s="46" t="s">
        <v>538</v>
      </c>
      <c r="G59" s="46" t="s">
        <v>157</v>
      </c>
      <c r="H59" s="46" t="s">
        <v>69</v>
      </c>
      <c r="I59" s="46" t="s">
        <v>157</v>
      </c>
      <c r="J59" s="46">
        <v>5.41</v>
      </c>
      <c r="K59" s="46"/>
      <c r="L59" s="43">
        <v>17697</v>
      </c>
      <c r="M59" s="43">
        <f t="shared" si="19"/>
        <v>95740.77</v>
      </c>
      <c r="N59" s="43">
        <f t="shared" si="7"/>
        <v>0</v>
      </c>
      <c r="O59" s="53">
        <v>6.5</v>
      </c>
      <c r="P59" s="53"/>
      <c r="Q59" s="43"/>
      <c r="R59" s="53">
        <f t="shared" si="8"/>
        <v>6.5</v>
      </c>
      <c r="S59" s="54">
        <f t="shared" si="9"/>
        <v>0.3611111111111111</v>
      </c>
      <c r="T59" s="54">
        <f t="shared" si="25"/>
        <v>0</v>
      </c>
      <c r="U59" s="54">
        <f t="shared" si="25"/>
        <v>0</v>
      </c>
      <c r="V59" s="54">
        <f t="shared" si="11"/>
        <v>0.3611111111111111</v>
      </c>
      <c r="W59" s="43">
        <f t="shared" si="26"/>
        <v>34573.055833333339</v>
      </c>
      <c r="X59" s="43">
        <f t="shared" si="27"/>
        <v>0</v>
      </c>
      <c r="Y59" s="43">
        <f t="shared" si="28"/>
        <v>0</v>
      </c>
      <c r="Z59" s="43">
        <f t="shared" si="15"/>
        <v>34573.055833333339</v>
      </c>
      <c r="AA59" s="43"/>
      <c r="AB59" s="43"/>
      <c r="AC59" s="43"/>
      <c r="AD59" s="54"/>
      <c r="AE59" s="53"/>
      <c r="AF59" s="43"/>
      <c r="AG59" s="54"/>
      <c r="AH59" s="43"/>
      <c r="AI59" s="43"/>
      <c r="AJ59" s="48">
        <f t="shared" si="29"/>
        <v>0.3611111111111111</v>
      </c>
      <c r="AK59" s="43">
        <v>40</v>
      </c>
      <c r="AL59" s="41">
        <f t="shared" si="20"/>
        <v>2556.2333333333336</v>
      </c>
      <c r="AM59" s="54"/>
      <c r="AN59" s="54"/>
      <c r="AO59" s="54"/>
      <c r="AP59" s="43">
        <f t="shared" si="17"/>
        <v>2556.2333333333336</v>
      </c>
      <c r="AQ59" s="41">
        <f t="shared" si="21"/>
        <v>34573.055833333339</v>
      </c>
      <c r="AR59" s="43">
        <f t="shared" si="22"/>
        <v>37129.289166666669</v>
      </c>
      <c r="AS59" s="43">
        <f t="shared" si="24"/>
        <v>3457.3055833333342</v>
      </c>
      <c r="AT59" s="43">
        <f t="shared" si="23"/>
        <v>40586.594750000004</v>
      </c>
    </row>
    <row r="60" spans="1:46" ht="49.5" x14ac:dyDescent="0.25">
      <c r="A60" s="57">
        <v>43</v>
      </c>
      <c r="B60" s="52" t="s">
        <v>211</v>
      </c>
      <c r="C60" s="52" t="s">
        <v>212</v>
      </c>
      <c r="D60" s="52" t="s">
        <v>213</v>
      </c>
      <c r="E60" s="46" t="s">
        <v>62</v>
      </c>
      <c r="F60" s="46" t="s">
        <v>464</v>
      </c>
      <c r="G60" s="46"/>
      <c r="H60" s="46" t="s">
        <v>525</v>
      </c>
      <c r="I60" s="46" t="s">
        <v>63</v>
      </c>
      <c r="J60" s="46">
        <v>4.79</v>
      </c>
      <c r="K60" s="46">
        <v>3.85</v>
      </c>
      <c r="L60" s="43">
        <v>17697</v>
      </c>
      <c r="M60" s="43">
        <f t="shared" si="19"/>
        <v>84768.63</v>
      </c>
      <c r="N60" s="43">
        <f t="shared" si="7"/>
        <v>68133.45</v>
      </c>
      <c r="O60" s="53">
        <v>6.5</v>
      </c>
      <c r="P60" s="53"/>
      <c r="Q60" s="43">
        <v>6</v>
      </c>
      <c r="R60" s="53">
        <f t="shared" si="8"/>
        <v>12.5</v>
      </c>
      <c r="S60" s="54">
        <f t="shared" si="9"/>
        <v>0.3611111111111111</v>
      </c>
      <c r="T60" s="54">
        <f t="shared" si="25"/>
        <v>0</v>
      </c>
      <c r="U60" s="54">
        <f t="shared" si="25"/>
        <v>0.25</v>
      </c>
      <c r="V60" s="54">
        <f t="shared" si="11"/>
        <v>0.61111111111111116</v>
      </c>
      <c r="W60" s="43">
        <f t="shared" si="26"/>
        <v>30610.894166666669</v>
      </c>
      <c r="X60" s="43">
        <f t="shared" si="27"/>
        <v>0</v>
      </c>
      <c r="Y60" s="43">
        <f t="shared" si="28"/>
        <v>17033.362499999999</v>
      </c>
      <c r="Z60" s="43">
        <f t="shared" si="15"/>
        <v>47644.256666666668</v>
      </c>
      <c r="AA60" s="43"/>
      <c r="AB60" s="43"/>
      <c r="AC60" s="43"/>
      <c r="AD60" s="54"/>
      <c r="AE60" s="53"/>
      <c r="AF60" s="43"/>
      <c r="AG60" s="54"/>
      <c r="AH60" s="43"/>
      <c r="AI60" s="43"/>
      <c r="AJ60" s="48">
        <f t="shared" si="29"/>
        <v>0.3611111111111111</v>
      </c>
      <c r="AK60" s="43">
        <v>40</v>
      </c>
      <c r="AL60" s="41">
        <f t="shared" si="20"/>
        <v>2556.2333333333336</v>
      </c>
      <c r="AM60" s="54"/>
      <c r="AN60" s="54"/>
      <c r="AO60" s="54"/>
      <c r="AP60" s="43">
        <f t="shared" si="17"/>
        <v>2556.2333333333336</v>
      </c>
      <c r="AQ60" s="41">
        <f t="shared" si="21"/>
        <v>47644.256666666668</v>
      </c>
      <c r="AR60" s="43">
        <f t="shared" si="22"/>
        <v>50200.490000000005</v>
      </c>
      <c r="AS60" s="43">
        <f t="shared" si="24"/>
        <v>4764.425666666667</v>
      </c>
      <c r="AT60" s="43">
        <f t="shared" si="23"/>
        <v>54964.915666666675</v>
      </c>
    </row>
    <row r="61" spans="1:46" ht="49.5" x14ac:dyDescent="0.25">
      <c r="A61" s="43">
        <f t="shared" si="18"/>
        <v>44</v>
      </c>
      <c r="B61" s="52" t="s">
        <v>214</v>
      </c>
      <c r="C61" s="52" t="s">
        <v>215</v>
      </c>
      <c r="D61" s="52" t="s">
        <v>216</v>
      </c>
      <c r="E61" s="46" t="s">
        <v>62</v>
      </c>
      <c r="F61" s="45" t="s">
        <v>481</v>
      </c>
      <c r="G61" s="46"/>
      <c r="H61" s="46" t="s">
        <v>92</v>
      </c>
      <c r="I61" s="46" t="s">
        <v>110</v>
      </c>
      <c r="J61" s="46">
        <v>4.0999999999999996</v>
      </c>
      <c r="K61" s="46"/>
      <c r="L61" s="43">
        <v>17697</v>
      </c>
      <c r="M61" s="43">
        <f t="shared" si="19"/>
        <v>72557.7</v>
      </c>
      <c r="N61" s="43">
        <f t="shared" si="7"/>
        <v>0</v>
      </c>
      <c r="O61" s="53">
        <v>15</v>
      </c>
      <c r="P61" s="53"/>
      <c r="Q61" s="43"/>
      <c r="R61" s="53">
        <f t="shared" si="8"/>
        <v>15</v>
      </c>
      <c r="S61" s="54">
        <f t="shared" si="9"/>
        <v>0.83333333333333337</v>
      </c>
      <c r="T61" s="54">
        <f t="shared" si="25"/>
        <v>0</v>
      </c>
      <c r="U61" s="54">
        <f t="shared" si="25"/>
        <v>0</v>
      </c>
      <c r="V61" s="54">
        <f t="shared" si="11"/>
        <v>0.83333333333333337</v>
      </c>
      <c r="W61" s="43">
        <f t="shared" si="26"/>
        <v>60464.75</v>
      </c>
      <c r="X61" s="43">
        <f t="shared" si="27"/>
        <v>0</v>
      </c>
      <c r="Y61" s="43">
        <f t="shared" si="28"/>
        <v>0</v>
      </c>
      <c r="Z61" s="43">
        <f t="shared" si="15"/>
        <v>60464.75</v>
      </c>
      <c r="AA61" s="43">
        <v>4</v>
      </c>
      <c r="AB61" s="43">
        <v>20</v>
      </c>
      <c r="AC61" s="43">
        <f>17697*AB61%/18*AA61</f>
        <v>786.5333333333333</v>
      </c>
      <c r="AD61" s="54">
        <v>2</v>
      </c>
      <c r="AE61" s="53">
        <v>10</v>
      </c>
      <c r="AF61" s="43">
        <f>17697*AE61%/18*AD61</f>
        <v>196.63333333333333</v>
      </c>
      <c r="AG61" s="54">
        <v>1</v>
      </c>
      <c r="AH61" s="43">
        <v>30</v>
      </c>
      <c r="AI61" s="43">
        <f>17697*AH61%*AG61</f>
        <v>5309.0999999999995</v>
      </c>
      <c r="AJ61" s="48">
        <f t="shared" si="29"/>
        <v>0.83333333333333337</v>
      </c>
      <c r="AK61" s="43">
        <v>40</v>
      </c>
      <c r="AL61" s="41">
        <f t="shared" si="20"/>
        <v>5899</v>
      </c>
      <c r="AM61" s="54"/>
      <c r="AN61" s="54"/>
      <c r="AO61" s="54"/>
      <c r="AP61" s="43">
        <f t="shared" si="17"/>
        <v>12191.266666666665</v>
      </c>
      <c r="AQ61" s="41">
        <f t="shared" si="21"/>
        <v>60464.75</v>
      </c>
      <c r="AR61" s="43">
        <f t="shared" si="22"/>
        <v>72656.016666666663</v>
      </c>
      <c r="AS61" s="43">
        <f t="shared" si="24"/>
        <v>6046.4750000000004</v>
      </c>
      <c r="AT61" s="43">
        <f t="shared" si="23"/>
        <v>78702.491666666669</v>
      </c>
    </row>
    <row r="62" spans="1:46" ht="33" x14ac:dyDescent="0.25">
      <c r="A62" s="41">
        <v>45</v>
      </c>
      <c r="B62" s="52" t="s">
        <v>218</v>
      </c>
      <c r="C62" s="52" t="s">
        <v>219</v>
      </c>
      <c r="D62" s="52" t="s">
        <v>220</v>
      </c>
      <c r="E62" s="46" t="s">
        <v>62</v>
      </c>
      <c r="F62" s="46" t="s">
        <v>465</v>
      </c>
      <c r="G62" s="46"/>
      <c r="H62" s="46" t="s">
        <v>77</v>
      </c>
      <c r="I62" s="46" t="s">
        <v>100</v>
      </c>
      <c r="J62" s="46">
        <v>4.9000000000000004</v>
      </c>
      <c r="K62" s="46"/>
      <c r="L62" s="43">
        <v>17697</v>
      </c>
      <c r="M62" s="43">
        <f t="shared" si="19"/>
        <v>86715.3</v>
      </c>
      <c r="N62" s="43">
        <f t="shared" si="7"/>
        <v>0</v>
      </c>
      <c r="O62" s="53">
        <v>5</v>
      </c>
      <c r="P62" s="53"/>
      <c r="Q62" s="43"/>
      <c r="R62" s="53">
        <f t="shared" si="8"/>
        <v>5</v>
      </c>
      <c r="S62" s="54">
        <f t="shared" si="9"/>
        <v>0.27777777777777779</v>
      </c>
      <c r="T62" s="54">
        <f t="shared" si="25"/>
        <v>0</v>
      </c>
      <c r="U62" s="54">
        <f t="shared" si="25"/>
        <v>0</v>
      </c>
      <c r="V62" s="54">
        <f t="shared" si="11"/>
        <v>0.27777777777777779</v>
      </c>
      <c r="W62" s="43">
        <f t="shared" si="26"/>
        <v>24087.583333333332</v>
      </c>
      <c r="X62" s="43">
        <f t="shared" si="27"/>
        <v>0</v>
      </c>
      <c r="Y62" s="43">
        <f t="shared" si="28"/>
        <v>0</v>
      </c>
      <c r="Z62" s="43">
        <f t="shared" si="15"/>
        <v>24087.583333333332</v>
      </c>
      <c r="AA62" s="43"/>
      <c r="AB62" s="43"/>
      <c r="AC62" s="43"/>
      <c r="AD62" s="54"/>
      <c r="AE62" s="53"/>
      <c r="AF62" s="43"/>
      <c r="AG62" s="54">
        <v>1</v>
      </c>
      <c r="AH62" s="43">
        <v>15</v>
      </c>
      <c r="AI62" s="43">
        <f>17697*AH62%*AG62</f>
        <v>2654.5499999999997</v>
      </c>
      <c r="AJ62" s="48">
        <f t="shared" si="29"/>
        <v>0.27777777777777779</v>
      </c>
      <c r="AK62" s="43">
        <v>40</v>
      </c>
      <c r="AL62" s="41">
        <f t="shared" si="20"/>
        <v>1966.3333333333335</v>
      </c>
      <c r="AM62" s="54"/>
      <c r="AN62" s="54"/>
      <c r="AO62" s="54"/>
      <c r="AP62" s="43">
        <f t="shared" si="17"/>
        <v>4620.8833333333332</v>
      </c>
      <c r="AQ62" s="41">
        <f t="shared" si="21"/>
        <v>24087.583333333332</v>
      </c>
      <c r="AR62" s="43">
        <f t="shared" si="22"/>
        <v>28708.466666666667</v>
      </c>
      <c r="AS62" s="43">
        <f t="shared" si="24"/>
        <v>2408.7583333333332</v>
      </c>
      <c r="AT62" s="43">
        <f t="shared" si="23"/>
        <v>31117.224999999999</v>
      </c>
    </row>
    <row r="63" spans="1:46" ht="33" x14ac:dyDescent="0.25">
      <c r="A63" s="41">
        <v>46</v>
      </c>
      <c r="B63" s="52" t="s">
        <v>221</v>
      </c>
      <c r="C63" s="52" t="s">
        <v>116</v>
      </c>
      <c r="D63" s="52" t="s">
        <v>222</v>
      </c>
      <c r="E63" s="46" t="s">
        <v>62</v>
      </c>
      <c r="F63" s="46" t="s">
        <v>466</v>
      </c>
      <c r="G63" s="46" t="s">
        <v>181</v>
      </c>
      <c r="H63" s="46" t="s">
        <v>551</v>
      </c>
      <c r="I63" s="46" t="s">
        <v>181</v>
      </c>
      <c r="J63" s="46"/>
      <c r="K63" s="46">
        <v>4.62</v>
      </c>
      <c r="L63" s="43">
        <v>17697</v>
      </c>
      <c r="M63" s="43">
        <f t="shared" si="19"/>
        <v>0</v>
      </c>
      <c r="N63" s="43">
        <f t="shared" si="7"/>
        <v>81760.14</v>
      </c>
      <c r="O63" s="53"/>
      <c r="P63" s="53"/>
      <c r="Q63" s="43">
        <v>6</v>
      </c>
      <c r="R63" s="53">
        <f t="shared" si="8"/>
        <v>6</v>
      </c>
      <c r="S63" s="54">
        <f t="shared" si="9"/>
        <v>0</v>
      </c>
      <c r="T63" s="54">
        <f t="shared" si="25"/>
        <v>0</v>
      </c>
      <c r="U63" s="54">
        <f t="shared" si="25"/>
        <v>0.25</v>
      </c>
      <c r="V63" s="54">
        <f t="shared" si="11"/>
        <v>0.25</v>
      </c>
      <c r="W63" s="43">
        <f t="shared" si="26"/>
        <v>0</v>
      </c>
      <c r="X63" s="43">
        <f t="shared" si="27"/>
        <v>0</v>
      </c>
      <c r="Y63" s="43">
        <f t="shared" si="28"/>
        <v>20440.035</v>
      </c>
      <c r="Z63" s="43">
        <f t="shared" si="15"/>
        <v>20440.035</v>
      </c>
      <c r="AA63" s="43"/>
      <c r="AB63" s="43"/>
      <c r="AC63" s="43"/>
      <c r="AD63" s="54"/>
      <c r="AE63" s="53"/>
      <c r="AF63" s="43"/>
      <c r="AG63" s="54"/>
      <c r="AH63" s="43"/>
      <c r="AI63" s="43"/>
      <c r="AJ63" s="48">
        <f t="shared" si="29"/>
        <v>0</v>
      </c>
      <c r="AK63" s="43">
        <v>40</v>
      </c>
      <c r="AL63" s="41">
        <f t="shared" si="20"/>
        <v>0</v>
      </c>
      <c r="AM63" s="54"/>
      <c r="AN63" s="54"/>
      <c r="AO63" s="54"/>
      <c r="AP63" s="43">
        <f t="shared" si="17"/>
        <v>0</v>
      </c>
      <c r="AQ63" s="41">
        <f t="shared" si="21"/>
        <v>20440.035</v>
      </c>
      <c r="AR63" s="43">
        <f t="shared" si="22"/>
        <v>20440.035</v>
      </c>
      <c r="AS63" s="43">
        <f t="shared" si="24"/>
        <v>2044.0035</v>
      </c>
      <c r="AT63" s="43">
        <f t="shared" si="23"/>
        <v>22484.038499999999</v>
      </c>
    </row>
    <row r="64" spans="1:46" ht="49.5" x14ac:dyDescent="0.25">
      <c r="A64" s="41">
        <v>47</v>
      </c>
      <c r="B64" s="52" t="s">
        <v>223</v>
      </c>
      <c r="C64" s="52" t="s">
        <v>140</v>
      </c>
      <c r="D64" s="52" t="s">
        <v>224</v>
      </c>
      <c r="E64" s="46" t="s">
        <v>62</v>
      </c>
      <c r="F64" s="46" t="s">
        <v>467</v>
      </c>
      <c r="G64" s="46" t="s">
        <v>225</v>
      </c>
      <c r="H64" s="46" t="s">
        <v>526</v>
      </c>
      <c r="I64" s="46" t="s">
        <v>225</v>
      </c>
      <c r="J64" s="46">
        <v>5.41</v>
      </c>
      <c r="K64" s="46">
        <v>4.75</v>
      </c>
      <c r="L64" s="43">
        <v>17697</v>
      </c>
      <c r="M64" s="43">
        <f t="shared" si="19"/>
        <v>95740.77</v>
      </c>
      <c r="N64" s="43">
        <f t="shared" si="7"/>
        <v>84060.75</v>
      </c>
      <c r="O64" s="53">
        <v>18</v>
      </c>
      <c r="P64" s="53">
        <v>0</v>
      </c>
      <c r="Q64" s="43"/>
      <c r="R64" s="53">
        <f t="shared" si="8"/>
        <v>18</v>
      </c>
      <c r="S64" s="54">
        <f t="shared" si="9"/>
        <v>1</v>
      </c>
      <c r="T64" s="54">
        <f t="shared" si="25"/>
        <v>0</v>
      </c>
      <c r="U64" s="54">
        <f t="shared" si="25"/>
        <v>0</v>
      </c>
      <c r="V64" s="54">
        <f t="shared" si="11"/>
        <v>1</v>
      </c>
      <c r="W64" s="43">
        <f t="shared" si="26"/>
        <v>95740.770000000019</v>
      </c>
      <c r="X64" s="43">
        <f t="shared" si="27"/>
        <v>0</v>
      </c>
      <c r="Y64" s="43">
        <f t="shared" si="28"/>
        <v>0</v>
      </c>
      <c r="Z64" s="43">
        <f t="shared" si="15"/>
        <v>95740.770000000019</v>
      </c>
      <c r="AA64" s="43"/>
      <c r="AB64" s="43"/>
      <c r="AC64" s="43"/>
      <c r="AD64" s="54"/>
      <c r="AE64" s="53"/>
      <c r="AF64" s="43"/>
      <c r="AG64" s="54"/>
      <c r="AH64" s="43"/>
      <c r="AI64" s="43"/>
      <c r="AJ64" s="48">
        <f t="shared" si="29"/>
        <v>1</v>
      </c>
      <c r="AK64" s="43">
        <v>40</v>
      </c>
      <c r="AL64" s="41">
        <f t="shared" si="20"/>
        <v>7078.8</v>
      </c>
      <c r="AM64" s="54"/>
      <c r="AN64" s="54"/>
      <c r="AO64" s="54"/>
      <c r="AP64" s="43">
        <f t="shared" si="17"/>
        <v>7078.8</v>
      </c>
      <c r="AQ64" s="41">
        <f t="shared" si="21"/>
        <v>95740.770000000019</v>
      </c>
      <c r="AR64" s="43">
        <f t="shared" si="22"/>
        <v>102819.57000000002</v>
      </c>
      <c r="AS64" s="43">
        <f t="shared" si="24"/>
        <v>9574.077000000003</v>
      </c>
      <c r="AT64" s="43">
        <f t="shared" si="23"/>
        <v>112393.64700000003</v>
      </c>
    </row>
    <row r="65" spans="1:46" ht="33" x14ac:dyDescent="0.25">
      <c r="A65" s="41">
        <f t="shared" si="18"/>
        <v>48</v>
      </c>
      <c r="B65" s="52" t="s">
        <v>226</v>
      </c>
      <c r="C65" s="52" t="s">
        <v>227</v>
      </c>
      <c r="D65" s="52" t="s">
        <v>228</v>
      </c>
      <c r="E65" s="46" t="s">
        <v>62</v>
      </c>
      <c r="F65" s="46" t="s">
        <v>468</v>
      </c>
      <c r="G65" s="46" t="s">
        <v>68</v>
      </c>
      <c r="H65" s="46" t="s">
        <v>69</v>
      </c>
      <c r="I65" s="46" t="s">
        <v>68</v>
      </c>
      <c r="J65" s="46">
        <v>5.41</v>
      </c>
      <c r="K65" s="46"/>
      <c r="L65" s="43">
        <v>17697</v>
      </c>
      <c r="M65" s="43">
        <f t="shared" si="19"/>
        <v>95740.77</v>
      </c>
      <c r="N65" s="43">
        <f t="shared" si="7"/>
        <v>0</v>
      </c>
      <c r="O65" s="53">
        <v>12.5</v>
      </c>
      <c r="P65" s="53"/>
      <c r="Q65" s="43"/>
      <c r="R65" s="53">
        <f t="shared" si="8"/>
        <v>12.5</v>
      </c>
      <c r="S65" s="54">
        <f t="shared" si="9"/>
        <v>0.69444444444444442</v>
      </c>
      <c r="T65" s="54"/>
      <c r="U65" s="54"/>
      <c r="V65" s="54">
        <f t="shared" si="11"/>
        <v>0.69444444444444442</v>
      </c>
      <c r="W65" s="43">
        <f t="shared" si="26"/>
        <v>66486.645833333343</v>
      </c>
      <c r="X65" s="43"/>
      <c r="Y65" s="43"/>
      <c r="Z65" s="43">
        <f t="shared" si="15"/>
        <v>66486.645833333343</v>
      </c>
      <c r="AA65" s="43"/>
      <c r="AB65" s="43"/>
      <c r="AC65" s="43"/>
      <c r="AD65" s="54"/>
      <c r="AE65" s="53"/>
      <c r="AF65" s="43"/>
      <c r="AG65" s="54"/>
      <c r="AH65" s="43"/>
      <c r="AI65" s="43"/>
      <c r="AJ65" s="48">
        <f t="shared" si="29"/>
        <v>0.69444444444444442</v>
      </c>
      <c r="AK65" s="43">
        <v>40</v>
      </c>
      <c r="AL65" s="41">
        <f t="shared" si="20"/>
        <v>4915.833333333333</v>
      </c>
      <c r="AM65" s="54"/>
      <c r="AN65" s="54"/>
      <c r="AO65" s="54"/>
      <c r="AP65" s="43">
        <f t="shared" si="17"/>
        <v>4915.833333333333</v>
      </c>
      <c r="AQ65" s="41">
        <f t="shared" si="21"/>
        <v>66486.645833333343</v>
      </c>
      <c r="AR65" s="43">
        <f t="shared" si="22"/>
        <v>71402.479166666672</v>
      </c>
      <c r="AS65" s="43"/>
      <c r="AT65" s="43">
        <f t="shared" si="23"/>
        <v>71402.479166666672</v>
      </c>
    </row>
    <row r="66" spans="1:46" ht="33" x14ac:dyDescent="0.25">
      <c r="A66" s="41">
        <v>49</v>
      </c>
      <c r="B66" s="52" t="s">
        <v>229</v>
      </c>
      <c r="C66" s="52" t="s">
        <v>90</v>
      </c>
      <c r="D66" s="52" t="s">
        <v>230</v>
      </c>
      <c r="E66" s="46" t="s">
        <v>62</v>
      </c>
      <c r="F66" s="46" t="s">
        <v>469</v>
      </c>
      <c r="G66" s="46" t="s">
        <v>181</v>
      </c>
      <c r="H66" s="46" t="s">
        <v>551</v>
      </c>
      <c r="I66" s="46" t="s">
        <v>181</v>
      </c>
      <c r="J66" s="46"/>
      <c r="K66" s="46">
        <v>4.62</v>
      </c>
      <c r="L66" s="43">
        <v>17697</v>
      </c>
      <c r="M66" s="43">
        <f t="shared" si="19"/>
        <v>0</v>
      </c>
      <c r="N66" s="43">
        <f t="shared" si="7"/>
        <v>81760.14</v>
      </c>
      <c r="O66" s="53"/>
      <c r="P66" s="53"/>
      <c r="Q66" s="43">
        <v>6</v>
      </c>
      <c r="R66" s="53">
        <f t="shared" si="8"/>
        <v>6</v>
      </c>
      <c r="S66" s="54">
        <f t="shared" si="9"/>
        <v>0</v>
      </c>
      <c r="T66" s="54">
        <f t="shared" si="25"/>
        <v>0</v>
      </c>
      <c r="U66" s="54">
        <f t="shared" si="25"/>
        <v>0.25</v>
      </c>
      <c r="V66" s="54">
        <f t="shared" si="11"/>
        <v>0.25</v>
      </c>
      <c r="W66" s="43">
        <f t="shared" si="26"/>
        <v>0</v>
      </c>
      <c r="X66" s="43">
        <f t="shared" ref="X66:X88" si="30">N66/24*P66</f>
        <v>0</v>
      </c>
      <c r="Y66" s="43">
        <f t="shared" ref="Y66:Y88" si="31">N66/24*Q66</f>
        <v>20440.035</v>
      </c>
      <c r="Z66" s="43">
        <f t="shared" si="15"/>
        <v>20440.035</v>
      </c>
      <c r="AA66" s="43"/>
      <c r="AB66" s="43"/>
      <c r="AC66" s="43"/>
      <c r="AD66" s="54"/>
      <c r="AE66" s="53"/>
      <c r="AF66" s="43"/>
      <c r="AG66" s="54"/>
      <c r="AH66" s="43"/>
      <c r="AI66" s="43"/>
      <c r="AJ66" s="48">
        <f t="shared" si="29"/>
        <v>0</v>
      </c>
      <c r="AK66" s="43">
        <v>40</v>
      </c>
      <c r="AL66" s="41">
        <f t="shared" si="20"/>
        <v>0</v>
      </c>
      <c r="AM66" s="54"/>
      <c r="AN66" s="54"/>
      <c r="AO66" s="54"/>
      <c r="AP66" s="43">
        <f t="shared" si="17"/>
        <v>0</v>
      </c>
      <c r="AQ66" s="41">
        <f t="shared" si="21"/>
        <v>20440.035</v>
      </c>
      <c r="AR66" s="43">
        <f t="shared" si="22"/>
        <v>20440.035</v>
      </c>
      <c r="AS66" s="43">
        <f t="shared" si="24"/>
        <v>2044.0035</v>
      </c>
      <c r="AT66" s="43">
        <f t="shared" si="23"/>
        <v>22484.038499999999</v>
      </c>
    </row>
    <row r="67" spans="1:46" ht="49.5" x14ac:dyDescent="0.25">
      <c r="A67" s="41">
        <f t="shared" si="18"/>
        <v>50</v>
      </c>
      <c r="B67" s="52" t="s">
        <v>231</v>
      </c>
      <c r="C67" s="52" t="s">
        <v>232</v>
      </c>
      <c r="D67" s="52" t="s">
        <v>233</v>
      </c>
      <c r="E67" s="46" t="s">
        <v>62</v>
      </c>
      <c r="F67" s="46" t="s">
        <v>545</v>
      </c>
      <c r="G67" s="46" t="s">
        <v>527</v>
      </c>
      <c r="H67" s="46" t="s">
        <v>568</v>
      </c>
      <c r="I67" s="46" t="s">
        <v>234</v>
      </c>
      <c r="J67" s="46">
        <v>4.79</v>
      </c>
      <c r="K67" s="46">
        <v>4.49</v>
      </c>
      <c r="L67" s="43">
        <v>17697</v>
      </c>
      <c r="M67" s="43">
        <f t="shared" si="19"/>
        <v>84768.63</v>
      </c>
      <c r="N67" s="43">
        <f t="shared" si="7"/>
        <v>79459.53</v>
      </c>
      <c r="O67" s="53">
        <v>21</v>
      </c>
      <c r="P67" s="53"/>
      <c r="Q67" s="43">
        <v>6</v>
      </c>
      <c r="R67" s="53">
        <f t="shared" si="8"/>
        <v>27</v>
      </c>
      <c r="S67" s="54">
        <f t="shared" si="9"/>
        <v>1.1666666666666667</v>
      </c>
      <c r="T67" s="54">
        <f t="shared" si="25"/>
        <v>0</v>
      </c>
      <c r="U67" s="54">
        <f t="shared" si="25"/>
        <v>0.25</v>
      </c>
      <c r="V67" s="54">
        <f t="shared" si="11"/>
        <v>1.4166666666666667</v>
      </c>
      <c r="W67" s="43">
        <f t="shared" si="26"/>
        <v>98896.735000000015</v>
      </c>
      <c r="X67" s="43">
        <f t="shared" si="30"/>
        <v>0</v>
      </c>
      <c r="Y67" s="43">
        <f t="shared" si="31"/>
        <v>19864.8825</v>
      </c>
      <c r="Z67" s="43">
        <f t="shared" si="15"/>
        <v>118761.61750000002</v>
      </c>
      <c r="AA67" s="43"/>
      <c r="AB67" s="43"/>
      <c r="AC67" s="43"/>
      <c r="AD67" s="54"/>
      <c r="AE67" s="53"/>
      <c r="AF67" s="43"/>
      <c r="AG67" s="54"/>
      <c r="AH67" s="43"/>
      <c r="AI67" s="43"/>
      <c r="AJ67" s="48">
        <f t="shared" si="29"/>
        <v>1.1666666666666667</v>
      </c>
      <c r="AK67" s="43">
        <v>40</v>
      </c>
      <c r="AL67" s="41">
        <f t="shared" si="20"/>
        <v>8258.6</v>
      </c>
      <c r="AM67" s="54"/>
      <c r="AN67" s="54"/>
      <c r="AO67" s="54"/>
      <c r="AP67" s="43">
        <f t="shared" si="17"/>
        <v>8258.6</v>
      </c>
      <c r="AQ67" s="41">
        <f t="shared" si="21"/>
        <v>118761.61750000002</v>
      </c>
      <c r="AR67" s="43">
        <f t="shared" si="22"/>
        <v>127020.21750000003</v>
      </c>
      <c r="AS67" s="43">
        <f t="shared" si="24"/>
        <v>11876.161750000003</v>
      </c>
      <c r="AT67" s="43">
        <f t="shared" si="23"/>
        <v>138896.37925000003</v>
      </c>
    </row>
    <row r="68" spans="1:46" ht="33" x14ac:dyDescent="0.25">
      <c r="A68" s="41">
        <v>51</v>
      </c>
      <c r="B68" s="44" t="s">
        <v>235</v>
      </c>
      <c r="C68" s="44" t="s">
        <v>116</v>
      </c>
      <c r="D68" s="44" t="s">
        <v>236</v>
      </c>
      <c r="E68" s="46" t="s">
        <v>127</v>
      </c>
      <c r="F68" s="46" t="s">
        <v>490</v>
      </c>
      <c r="G68" s="46" t="s">
        <v>181</v>
      </c>
      <c r="H68" s="46" t="s">
        <v>551</v>
      </c>
      <c r="I68" s="46" t="s">
        <v>181</v>
      </c>
      <c r="J68" s="46"/>
      <c r="K68" s="46">
        <v>4.4000000000000004</v>
      </c>
      <c r="L68" s="43">
        <v>17697</v>
      </c>
      <c r="M68" s="43">
        <f t="shared" si="19"/>
        <v>0</v>
      </c>
      <c r="N68" s="43">
        <f t="shared" si="7"/>
        <v>77866.8</v>
      </c>
      <c r="O68" s="53"/>
      <c r="P68" s="53"/>
      <c r="Q68" s="43">
        <v>6</v>
      </c>
      <c r="R68" s="53">
        <f t="shared" si="8"/>
        <v>6</v>
      </c>
      <c r="S68" s="54">
        <f t="shared" si="9"/>
        <v>0</v>
      </c>
      <c r="T68" s="54">
        <f t="shared" si="25"/>
        <v>0</v>
      </c>
      <c r="U68" s="54">
        <f t="shared" si="25"/>
        <v>0.25</v>
      </c>
      <c r="V68" s="54">
        <f t="shared" si="11"/>
        <v>0.25</v>
      </c>
      <c r="W68" s="43">
        <f t="shared" si="26"/>
        <v>0</v>
      </c>
      <c r="X68" s="43">
        <f t="shared" si="30"/>
        <v>0</v>
      </c>
      <c r="Y68" s="43">
        <f t="shared" si="31"/>
        <v>19466.7</v>
      </c>
      <c r="Z68" s="43">
        <f t="shared" si="15"/>
        <v>19466.7</v>
      </c>
      <c r="AA68" s="43"/>
      <c r="AB68" s="43"/>
      <c r="AC68" s="43"/>
      <c r="AD68" s="54"/>
      <c r="AE68" s="53"/>
      <c r="AF68" s="43"/>
      <c r="AG68" s="54"/>
      <c r="AH68" s="43"/>
      <c r="AI68" s="43"/>
      <c r="AJ68" s="48">
        <f t="shared" si="29"/>
        <v>0</v>
      </c>
      <c r="AK68" s="43">
        <v>40</v>
      </c>
      <c r="AL68" s="41">
        <f t="shared" si="20"/>
        <v>0</v>
      </c>
      <c r="AM68" s="54"/>
      <c r="AN68" s="54"/>
      <c r="AO68" s="54"/>
      <c r="AP68" s="43">
        <f t="shared" si="17"/>
        <v>0</v>
      </c>
      <c r="AQ68" s="41">
        <f t="shared" si="21"/>
        <v>19466.7</v>
      </c>
      <c r="AR68" s="43">
        <f t="shared" si="22"/>
        <v>19466.7</v>
      </c>
      <c r="AS68" s="43">
        <f t="shared" si="24"/>
        <v>1946.67</v>
      </c>
      <c r="AT68" s="43">
        <f t="shared" si="23"/>
        <v>21413.370000000003</v>
      </c>
    </row>
    <row r="69" spans="1:46" ht="33" x14ac:dyDescent="0.25">
      <c r="A69" s="41">
        <v>52</v>
      </c>
      <c r="B69" s="44" t="s">
        <v>556</v>
      </c>
      <c r="C69" s="44" t="s">
        <v>116</v>
      </c>
      <c r="D69" s="44" t="s">
        <v>557</v>
      </c>
      <c r="E69" s="46" t="s">
        <v>62</v>
      </c>
      <c r="F69" s="46" t="s">
        <v>489</v>
      </c>
      <c r="G69" s="46" t="s">
        <v>181</v>
      </c>
      <c r="H69" s="46" t="s">
        <v>551</v>
      </c>
      <c r="I69" s="46" t="s">
        <v>558</v>
      </c>
      <c r="J69" s="46"/>
      <c r="K69" s="46">
        <v>4.55</v>
      </c>
      <c r="L69" s="43">
        <v>17697</v>
      </c>
      <c r="M69" s="43">
        <f t="shared" si="19"/>
        <v>0</v>
      </c>
      <c r="N69" s="43">
        <f t="shared" si="7"/>
        <v>80521.349999999991</v>
      </c>
      <c r="O69" s="53"/>
      <c r="P69" s="53">
        <v>6</v>
      </c>
      <c r="Q69" s="43"/>
      <c r="R69" s="53">
        <f t="shared" si="8"/>
        <v>6</v>
      </c>
      <c r="S69" s="54">
        <f t="shared" si="9"/>
        <v>0</v>
      </c>
      <c r="T69" s="54">
        <f t="shared" si="25"/>
        <v>0.25</v>
      </c>
      <c r="U69" s="54">
        <f t="shared" si="25"/>
        <v>0</v>
      </c>
      <c r="V69" s="54">
        <f t="shared" si="11"/>
        <v>0.25</v>
      </c>
      <c r="W69" s="43">
        <f t="shared" si="26"/>
        <v>0</v>
      </c>
      <c r="X69" s="43">
        <f t="shared" si="30"/>
        <v>20130.337499999998</v>
      </c>
      <c r="Y69" s="43">
        <f t="shared" si="31"/>
        <v>0</v>
      </c>
      <c r="Z69" s="43">
        <f t="shared" si="15"/>
        <v>20130.337499999998</v>
      </c>
      <c r="AA69" s="43"/>
      <c r="AB69" s="43"/>
      <c r="AC69" s="43"/>
      <c r="AD69" s="54"/>
      <c r="AE69" s="53"/>
      <c r="AF69" s="43"/>
      <c r="AG69" s="54"/>
      <c r="AH69" s="43"/>
      <c r="AI69" s="43"/>
      <c r="AJ69" s="48">
        <f t="shared" si="29"/>
        <v>0.25</v>
      </c>
      <c r="AK69" s="43">
        <v>40</v>
      </c>
      <c r="AL69" s="41">
        <f t="shared" si="20"/>
        <v>1769.7</v>
      </c>
      <c r="AM69" s="54"/>
      <c r="AN69" s="54"/>
      <c r="AO69" s="54"/>
      <c r="AP69" s="43">
        <f t="shared" si="17"/>
        <v>1769.7</v>
      </c>
      <c r="AQ69" s="41">
        <f t="shared" si="21"/>
        <v>20130.337499999998</v>
      </c>
      <c r="AR69" s="43">
        <f t="shared" si="22"/>
        <v>21900.037499999999</v>
      </c>
      <c r="AS69" s="43">
        <f t="shared" si="24"/>
        <v>2013.0337499999998</v>
      </c>
      <c r="AT69" s="43">
        <f t="shared" si="23"/>
        <v>23913.071249999997</v>
      </c>
    </row>
    <row r="70" spans="1:46" ht="49.5" x14ac:dyDescent="0.25">
      <c r="A70" s="41">
        <v>53</v>
      </c>
      <c r="B70" s="52" t="s">
        <v>238</v>
      </c>
      <c r="C70" s="52" t="s">
        <v>239</v>
      </c>
      <c r="D70" s="52" t="s">
        <v>240</v>
      </c>
      <c r="E70" s="46" t="s">
        <v>62</v>
      </c>
      <c r="F70" s="46" t="s">
        <v>470</v>
      </c>
      <c r="G70" s="46" t="s">
        <v>241</v>
      </c>
      <c r="H70" s="46" t="s">
        <v>569</v>
      </c>
      <c r="I70" s="46" t="s">
        <v>241</v>
      </c>
      <c r="J70" s="46">
        <v>4.8600000000000003</v>
      </c>
      <c r="K70" s="46">
        <v>4.2300000000000004</v>
      </c>
      <c r="L70" s="43">
        <v>17697</v>
      </c>
      <c r="M70" s="43">
        <f t="shared" si="19"/>
        <v>86007.420000000013</v>
      </c>
      <c r="N70" s="43">
        <f t="shared" si="7"/>
        <v>74858.310000000012</v>
      </c>
      <c r="O70" s="53">
        <v>15.5</v>
      </c>
      <c r="P70" s="53">
        <v>9</v>
      </c>
      <c r="Q70" s="43">
        <v>12</v>
      </c>
      <c r="R70" s="53">
        <f t="shared" si="8"/>
        <v>36.5</v>
      </c>
      <c r="S70" s="54">
        <f t="shared" si="9"/>
        <v>0.86111111111111116</v>
      </c>
      <c r="T70" s="54">
        <f t="shared" si="25"/>
        <v>0.375</v>
      </c>
      <c r="U70" s="54">
        <f t="shared" si="25"/>
        <v>0.5</v>
      </c>
      <c r="V70" s="54">
        <f t="shared" si="11"/>
        <v>1.7361111111111112</v>
      </c>
      <c r="W70" s="43">
        <f t="shared" si="26"/>
        <v>74061.945000000007</v>
      </c>
      <c r="X70" s="43">
        <f t="shared" si="30"/>
        <v>28071.866250000006</v>
      </c>
      <c r="Y70" s="43">
        <f t="shared" si="31"/>
        <v>37429.155000000006</v>
      </c>
      <c r="Z70" s="43">
        <f t="shared" si="15"/>
        <v>139562.96625000003</v>
      </c>
      <c r="AA70" s="43"/>
      <c r="AB70" s="43"/>
      <c r="AC70" s="43"/>
      <c r="AD70" s="54"/>
      <c r="AE70" s="53"/>
      <c r="AF70" s="43"/>
      <c r="AG70" s="54"/>
      <c r="AH70" s="43"/>
      <c r="AI70" s="43"/>
      <c r="AJ70" s="48">
        <f t="shared" si="29"/>
        <v>1.2361111111111112</v>
      </c>
      <c r="AK70" s="43">
        <v>40</v>
      </c>
      <c r="AL70" s="41">
        <f t="shared" si="20"/>
        <v>8750.1833333333343</v>
      </c>
      <c r="AM70" s="54"/>
      <c r="AN70" s="54"/>
      <c r="AO70" s="54"/>
      <c r="AP70" s="43">
        <f t="shared" si="17"/>
        <v>8750.1833333333343</v>
      </c>
      <c r="AQ70" s="41">
        <f t="shared" si="21"/>
        <v>139562.96625000003</v>
      </c>
      <c r="AR70" s="43">
        <f t="shared" si="22"/>
        <v>148313.14958333335</v>
      </c>
      <c r="AS70" s="43">
        <f t="shared" si="24"/>
        <v>13956.296625000003</v>
      </c>
      <c r="AT70" s="43">
        <f t="shared" si="23"/>
        <v>162269.44620833336</v>
      </c>
    </row>
    <row r="71" spans="1:46" ht="33" x14ac:dyDescent="0.25">
      <c r="A71" s="41">
        <v>54</v>
      </c>
      <c r="B71" s="52" t="s">
        <v>242</v>
      </c>
      <c r="C71" s="52" t="s">
        <v>243</v>
      </c>
      <c r="D71" s="44" t="s">
        <v>244</v>
      </c>
      <c r="E71" s="46" t="s">
        <v>62</v>
      </c>
      <c r="F71" s="46" t="s">
        <v>471</v>
      </c>
      <c r="G71" s="46"/>
      <c r="H71" s="46" t="s">
        <v>92</v>
      </c>
      <c r="I71" s="46" t="s">
        <v>110</v>
      </c>
      <c r="J71" s="46">
        <v>4.66</v>
      </c>
      <c r="K71" s="46"/>
      <c r="L71" s="43">
        <v>17697</v>
      </c>
      <c r="M71" s="43">
        <f t="shared" si="19"/>
        <v>82468.02</v>
      </c>
      <c r="N71" s="43">
        <f t="shared" si="7"/>
        <v>0</v>
      </c>
      <c r="O71" s="53">
        <v>11</v>
      </c>
      <c r="P71" s="53">
        <v>0</v>
      </c>
      <c r="Q71" s="43">
        <v>0</v>
      </c>
      <c r="R71" s="53">
        <f t="shared" si="8"/>
        <v>11</v>
      </c>
      <c r="S71" s="54">
        <f t="shared" si="9"/>
        <v>0.61111111111111116</v>
      </c>
      <c r="T71" s="54">
        <f t="shared" si="25"/>
        <v>0</v>
      </c>
      <c r="U71" s="54">
        <f t="shared" si="25"/>
        <v>0</v>
      </c>
      <c r="V71" s="54">
        <f t="shared" si="11"/>
        <v>0.61111111111111116</v>
      </c>
      <c r="W71" s="43">
        <f t="shared" si="26"/>
        <v>50397.123333333337</v>
      </c>
      <c r="X71" s="43">
        <f t="shared" si="30"/>
        <v>0</v>
      </c>
      <c r="Y71" s="43">
        <f t="shared" si="31"/>
        <v>0</v>
      </c>
      <c r="Z71" s="43">
        <f t="shared" si="15"/>
        <v>50397.123333333337</v>
      </c>
      <c r="AA71" s="43"/>
      <c r="AB71" s="43"/>
      <c r="AC71" s="43"/>
      <c r="AD71" s="54"/>
      <c r="AE71" s="53"/>
      <c r="AF71" s="43"/>
      <c r="AG71" s="54">
        <v>1</v>
      </c>
      <c r="AH71" s="43">
        <v>15</v>
      </c>
      <c r="AI71" s="41">
        <f>17697*AH71%</f>
        <v>2654.5499999999997</v>
      </c>
      <c r="AJ71" s="48">
        <f t="shared" si="29"/>
        <v>0.61111111111111116</v>
      </c>
      <c r="AK71" s="43">
        <v>40</v>
      </c>
      <c r="AL71" s="41">
        <f t="shared" si="20"/>
        <v>4325.9333333333334</v>
      </c>
      <c r="AM71" s="54"/>
      <c r="AN71" s="54"/>
      <c r="AO71" s="54"/>
      <c r="AP71" s="43">
        <f t="shared" si="17"/>
        <v>6980.4833333333336</v>
      </c>
      <c r="AQ71" s="41">
        <f t="shared" si="21"/>
        <v>50397.123333333337</v>
      </c>
      <c r="AR71" s="43">
        <f t="shared" si="22"/>
        <v>57377.606666666674</v>
      </c>
      <c r="AS71" s="43">
        <f t="shared" si="24"/>
        <v>5039.7123333333338</v>
      </c>
      <c r="AT71" s="43">
        <f t="shared" si="23"/>
        <v>62417.31900000001</v>
      </c>
    </row>
    <row r="72" spans="1:46" ht="49.5" x14ac:dyDescent="0.25">
      <c r="A72" s="41">
        <v>55</v>
      </c>
      <c r="B72" s="52" t="s">
        <v>245</v>
      </c>
      <c r="C72" s="52" t="s">
        <v>246</v>
      </c>
      <c r="D72" s="52" t="s">
        <v>247</v>
      </c>
      <c r="E72" s="46" t="s">
        <v>62</v>
      </c>
      <c r="F72" s="46" t="s">
        <v>472</v>
      </c>
      <c r="G72" s="46" t="s">
        <v>248</v>
      </c>
      <c r="H72" s="46" t="s">
        <v>69</v>
      </c>
      <c r="I72" s="46" t="s">
        <v>248</v>
      </c>
      <c r="J72" s="46">
        <v>5.41</v>
      </c>
      <c r="K72" s="46">
        <v>4.1900000000000004</v>
      </c>
      <c r="L72" s="43">
        <v>17697</v>
      </c>
      <c r="M72" s="43">
        <f t="shared" si="19"/>
        <v>95740.77</v>
      </c>
      <c r="N72" s="43">
        <f t="shared" si="7"/>
        <v>74150.430000000008</v>
      </c>
      <c r="O72" s="53">
        <v>11</v>
      </c>
      <c r="P72" s="53"/>
      <c r="Q72" s="43">
        <v>12</v>
      </c>
      <c r="R72" s="53">
        <f t="shared" si="8"/>
        <v>23</v>
      </c>
      <c r="S72" s="54">
        <f t="shared" si="9"/>
        <v>0.61111111111111116</v>
      </c>
      <c r="T72" s="54">
        <f t="shared" si="25"/>
        <v>0</v>
      </c>
      <c r="U72" s="54">
        <f t="shared" si="25"/>
        <v>0.5</v>
      </c>
      <c r="V72" s="54">
        <f t="shared" si="11"/>
        <v>1.1111111111111112</v>
      </c>
      <c r="W72" s="43">
        <f t="shared" si="26"/>
        <v>58508.248333333337</v>
      </c>
      <c r="X72" s="43">
        <f t="shared" si="30"/>
        <v>0</v>
      </c>
      <c r="Y72" s="43">
        <f t="shared" si="31"/>
        <v>37075.215000000004</v>
      </c>
      <c r="Z72" s="43">
        <f t="shared" si="15"/>
        <v>95583.463333333348</v>
      </c>
      <c r="AA72" s="43"/>
      <c r="AB72" s="43"/>
      <c r="AC72" s="43"/>
      <c r="AD72" s="54"/>
      <c r="AE72" s="53"/>
      <c r="AF72" s="43"/>
      <c r="AG72" s="54"/>
      <c r="AH72" s="43"/>
      <c r="AI72" s="43"/>
      <c r="AJ72" s="48">
        <f t="shared" si="29"/>
        <v>0.61111111111111116</v>
      </c>
      <c r="AK72" s="43">
        <v>40</v>
      </c>
      <c r="AL72" s="41">
        <f t="shared" si="20"/>
        <v>4325.9333333333334</v>
      </c>
      <c r="AM72" s="54"/>
      <c r="AN72" s="54"/>
      <c r="AO72" s="54"/>
      <c r="AP72" s="43">
        <f t="shared" si="17"/>
        <v>4325.9333333333334</v>
      </c>
      <c r="AQ72" s="41">
        <f t="shared" si="21"/>
        <v>95583.463333333348</v>
      </c>
      <c r="AR72" s="43">
        <f t="shared" si="22"/>
        <v>99909.396666666682</v>
      </c>
      <c r="AS72" s="43">
        <f t="shared" si="24"/>
        <v>9558.3463333333348</v>
      </c>
      <c r="AT72" s="43">
        <f t="shared" si="23"/>
        <v>109467.74300000002</v>
      </c>
    </row>
    <row r="73" spans="1:46" ht="49.5" x14ac:dyDescent="0.25">
      <c r="A73" s="41">
        <v>56</v>
      </c>
      <c r="B73" s="58" t="s">
        <v>249</v>
      </c>
      <c r="C73" s="58" t="s">
        <v>250</v>
      </c>
      <c r="D73" s="52" t="s">
        <v>251</v>
      </c>
      <c r="E73" s="46" t="s">
        <v>62</v>
      </c>
      <c r="F73" s="46" t="s">
        <v>473</v>
      </c>
      <c r="G73" s="59" t="s">
        <v>157</v>
      </c>
      <c r="H73" s="59" t="s">
        <v>69</v>
      </c>
      <c r="I73" s="59" t="s">
        <v>157</v>
      </c>
      <c r="J73" s="59">
        <v>5.41</v>
      </c>
      <c r="K73" s="59"/>
      <c r="L73" s="43">
        <v>17697</v>
      </c>
      <c r="M73" s="43">
        <f t="shared" si="19"/>
        <v>95740.77</v>
      </c>
      <c r="N73" s="43">
        <f t="shared" si="7"/>
        <v>0</v>
      </c>
      <c r="O73" s="60">
        <v>17</v>
      </c>
      <c r="P73" s="60"/>
      <c r="Q73" s="61"/>
      <c r="R73" s="53">
        <f t="shared" si="8"/>
        <v>17</v>
      </c>
      <c r="S73" s="54">
        <f t="shared" si="9"/>
        <v>0.94444444444444442</v>
      </c>
      <c r="T73" s="54">
        <f t="shared" si="25"/>
        <v>0</v>
      </c>
      <c r="U73" s="54">
        <f t="shared" si="25"/>
        <v>0</v>
      </c>
      <c r="V73" s="54">
        <f t="shared" si="11"/>
        <v>0.94444444444444442</v>
      </c>
      <c r="W73" s="43">
        <f t="shared" si="26"/>
        <v>90421.838333333348</v>
      </c>
      <c r="X73" s="43">
        <f t="shared" si="30"/>
        <v>0</v>
      </c>
      <c r="Y73" s="43">
        <f t="shared" si="31"/>
        <v>0</v>
      </c>
      <c r="Z73" s="43">
        <f t="shared" si="15"/>
        <v>90421.838333333348</v>
      </c>
      <c r="AA73" s="61"/>
      <c r="AB73" s="61"/>
      <c r="AC73" s="61"/>
      <c r="AD73" s="62"/>
      <c r="AE73" s="60"/>
      <c r="AF73" s="61"/>
      <c r="AG73" s="62"/>
      <c r="AH73" s="61"/>
      <c r="AI73" s="61"/>
      <c r="AJ73" s="48">
        <f t="shared" si="29"/>
        <v>0.94444444444444442</v>
      </c>
      <c r="AK73" s="43">
        <v>40</v>
      </c>
      <c r="AL73" s="41">
        <f t="shared" si="20"/>
        <v>6685.5333333333338</v>
      </c>
      <c r="AM73" s="62"/>
      <c r="AN73" s="62"/>
      <c r="AO73" s="62"/>
      <c r="AP73" s="43">
        <f t="shared" si="17"/>
        <v>6685.5333333333338</v>
      </c>
      <c r="AQ73" s="41">
        <f t="shared" si="21"/>
        <v>90421.838333333348</v>
      </c>
      <c r="AR73" s="43">
        <f t="shared" si="22"/>
        <v>97107.371666666688</v>
      </c>
      <c r="AS73" s="43">
        <f t="shared" si="24"/>
        <v>9042.1838333333344</v>
      </c>
      <c r="AT73" s="43">
        <f t="shared" si="23"/>
        <v>106149.55550000002</v>
      </c>
    </row>
    <row r="74" spans="1:46" ht="49.5" x14ac:dyDescent="0.25">
      <c r="A74" s="41">
        <f t="shared" si="18"/>
        <v>57</v>
      </c>
      <c r="B74" s="52" t="s">
        <v>252</v>
      </c>
      <c r="C74" s="52" t="s">
        <v>253</v>
      </c>
      <c r="D74" s="52" t="s">
        <v>254</v>
      </c>
      <c r="E74" s="46" t="s">
        <v>62</v>
      </c>
      <c r="F74" s="46" t="s">
        <v>474</v>
      </c>
      <c r="G74" s="46" t="s">
        <v>76</v>
      </c>
      <c r="H74" s="46" t="s">
        <v>77</v>
      </c>
      <c r="I74" s="46" t="s">
        <v>76</v>
      </c>
      <c r="J74" s="46">
        <v>4.74</v>
      </c>
      <c r="K74" s="46"/>
      <c r="L74" s="43">
        <v>17697</v>
      </c>
      <c r="M74" s="43">
        <f t="shared" si="19"/>
        <v>83883.78</v>
      </c>
      <c r="N74" s="43">
        <f t="shared" si="7"/>
        <v>0</v>
      </c>
      <c r="O74" s="53">
        <v>33</v>
      </c>
      <c r="P74" s="53"/>
      <c r="Q74" s="43"/>
      <c r="R74" s="53">
        <f t="shared" si="8"/>
        <v>33</v>
      </c>
      <c r="S74" s="54">
        <f t="shared" si="9"/>
        <v>1.8333333333333333</v>
      </c>
      <c r="T74" s="54">
        <f t="shared" si="25"/>
        <v>0</v>
      </c>
      <c r="U74" s="54">
        <f t="shared" si="25"/>
        <v>0</v>
      </c>
      <c r="V74" s="54">
        <f t="shared" si="11"/>
        <v>1.8333333333333333</v>
      </c>
      <c r="W74" s="43">
        <f t="shared" si="26"/>
        <v>153786.93</v>
      </c>
      <c r="X74" s="43">
        <f t="shared" si="30"/>
        <v>0</v>
      </c>
      <c r="Y74" s="43">
        <f t="shared" si="31"/>
        <v>0</v>
      </c>
      <c r="Z74" s="43">
        <f t="shared" si="15"/>
        <v>153786.93</v>
      </c>
      <c r="AA74" s="43"/>
      <c r="AB74" s="43"/>
      <c r="AC74" s="43"/>
      <c r="AD74" s="54"/>
      <c r="AE74" s="53"/>
      <c r="AF74" s="43"/>
      <c r="AG74" s="54">
        <v>1</v>
      </c>
      <c r="AH74" s="43">
        <v>15</v>
      </c>
      <c r="AI74" s="43">
        <f>17697*AH74%*AG74</f>
        <v>2654.5499999999997</v>
      </c>
      <c r="AJ74" s="48">
        <f t="shared" si="29"/>
        <v>1.8333333333333333</v>
      </c>
      <c r="AK74" s="43">
        <v>40</v>
      </c>
      <c r="AL74" s="41">
        <f t="shared" si="20"/>
        <v>12977.8</v>
      </c>
      <c r="AM74" s="54"/>
      <c r="AN74" s="54"/>
      <c r="AO74" s="54"/>
      <c r="AP74" s="43">
        <f t="shared" si="17"/>
        <v>15632.349999999999</v>
      </c>
      <c r="AQ74" s="41">
        <f t="shared" si="21"/>
        <v>153786.93</v>
      </c>
      <c r="AR74" s="43">
        <f t="shared" si="22"/>
        <v>169419.28</v>
      </c>
      <c r="AS74" s="43">
        <f t="shared" si="24"/>
        <v>15378.692999999999</v>
      </c>
      <c r="AT74" s="43">
        <f t="shared" si="23"/>
        <v>184797.973</v>
      </c>
    </row>
    <row r="75" spans="1:46" ht="33" x14ac:dyDescent="0.25">
      <c r="A75" s="41">
        <v>57</v>
      </c>
      <c r="B75" s="52" t="s">
        <v>255</v>
      </c>
      <c r="C75" s="52" t="s">
        <v>256</v>
      </c>
      <c r="D75" s="58" t="s">
        <v>257</v>
      </c>
      <c r="E75" s="46" t="s">
        <v>62</v>
      </c>
      <c r="F75" s="46" t="s">
        <v>472</v>
      </c>
      <c r="G75" s="46" t="s">
        <v>258</v>
      </c>
      <c r="H75" s="46" t="s">
        <v>69</v>
      </c>
      <c r="I75" s="46" t="s">
        <v>258</v>
      </c>
      <c r="J75" s="46">
        <v>5.41</v>
      </c>
      <c r="K75" s="46"/>
      <c r="L75" s="43">
        <v>17697</v>
      </c>
      <c r="M75" s="43">
        <f t="shared" si="19"/>
        <v>95740.77</v>
      </c>
      <c r="N75" s="43">
        <f t="shared" si="7"/>
        <v>0</v>
      </c>
      <c r="O75" s="53">
        <v>20</v>
      </c>
      <c r="P75" s="53"/>
      <c r="Q75" s="43"/>
      <c r="R75" s="53">
        <f t="shared" si="8"/>
        <v>20</v>
      </c>
      <c r="S75" s="54">
        <f t="shared" si="9"/>
        <v>1.1111111111111112</v>
      </c>
      <c r="T75" s="54">
        <f t="shared" si="25"/>
        <v>0</v>
      </c>
      <c r="U75" s="54">
        <f t="shared" si="25"/>
        <v>0</v>
      </c>
      <c r="V75" s="54">
        <f t="shared" si="11"/>
        <v>1.1111111111111112</v>
      </c>
      <c r="W75" s="43">
        <f t="shared" si="26"/>
        <v>106378.63333333335</v>
      </c>
      <c r="X75" s="43">
        <f t="shared" si="30"/>
        <v>0</v>
      </c>
      <c r="Y75" s="43">
        <f t="shared" si="31"/>
        <v>0</v>
      </c>
      <c r="Z75" s="43">
        <f t="shared" si="15"/>
        <v>106378.63333333335</v>
      </c>
      <c r="AA75" s="43"/>
      <c r="AB75" s="43"/>
      <c r="AC75" s="43"/>
      <c r="AD75" s="54"/>
      <c r="AE75" s="53"/>
      <c r="AF75" s="43"/>
      <c r="AG75" s="54"/>
      <c r="AH75" s="43"/>
      <c r="AI75" s="43"/>
      <c r="AJ75" s="48">
        <f t="shared" si="29"/>
        <v>1.1111111111111112</v>
      </c>
      <c r="AK75" s="43">
        <v>40</v>
      </c>
      <c r="AL75" s="41">
        <f t="shared" si="20"/>
        <v>7865.3333333333339</v>
      </c>
      <c r="AM75" s="54"/>
      <c r="AN75" s="54"/>
      <c r="AO75" s="54"/>
      <c r="AP75" s="43">
        <f t="shared" si="17"/>
        <v>7865.3333333333339</v>
      </c>
      <c r="AQ75" s="41">
        <f t="shared" si="21"/>
        <v>106378.63333333335</v>
      </c>
      <c r="AR75" s="43">
        <f t="shared" si="22"/>
        <v>114243.96666666667</v>
      </c>
      <c r="AS75" s="43">
        <f t="shared" si="24"/>
        <v>10637.863333333335</v>
      </c>
      <c r="AT75" s="43">
        <f t="shared" si="23"/>
        <v>124881.83000000002</v>
      </c>
    </row>
    <row r="76" spans="1:46" ht="49.5" x14ac:dyDescent="0.25">
      <c r="A76" s="41">
        <f t="shared" si="18"/>
        <v>58</v>
      </c>
      <c r="B76" s="52" t="s">
        <v>259</v>
      </c>
      <c r="C76" s="52" t="s">
        <v>155</v>
      </c>
      <c r="D76" s="52" t="s">
        <v>260</v>
      </c>
      <c r="E76" s="46" t="s">
        <v>62</v>
      </c>
      <c r="F76" s="46" t="s">
        <v>475</v>
      </c>
      <c r="G76" s="46" t="s">
        <v>68</v>
      </c>
      <c r="H76" s="46" t="s">
        <v>69</v>
      </c>
      <c r="I76" s="46" t="s">
        <v>68</v>
      </c>
      <c r="J76" s="46">
        <v>5.41</v>
      </c>
      <c r="K76" s="46"/>
      <c r="L76" s="43">
        <v>17697</v>
      </c>
      <c r="M76" s="43">
        <f t="shared" si="19"/>
        <v>95740.77</v>
      </c>
      <c r="N76" s="43">
        <f t="shared" si="7"/>
        <v>0</v>
      </c>
      <c r="O76" s="53">
        <v>19</v>
      </c>
      <c r="P76" s="53"/>
      <c r="Q76" s="43"/>
      <c r="R76" s="53">
        <f t="shared" si="8"/>
        <v>19</v>
      </c>
      <c r="S76" s="54">
        <f t="shared" si="9"/>
        <v>1.0555555555555556</v>
      </c>
      <c r="T76" s="54">
        <f t="shared" si="25"/>
        <v>0</v>
      </c>
      <c r="U76" s="54">
        <f t="shared" si="25"/>
        <v>0</v>
      </c>
      <c r="V76" s="54">
        <f t="shared" si="11"/>
        <v>1.0555555555555556</v>
      </c>
      <c r="W76" s="43">
        <f t="shared" si="26"/>
        <v>101059.70166666668</v>
      </c>
      <c r="X76" s="43">
        <f t="shared" si="30"/>
        <v>0</v>
      </c>
      <c r="Y76" s="43">
        <f t="shared" si="31"/>
        <v>0</v>
      </c>
      <c r="Z76" s="43">
        <f t="shared" si="15"/>
        <v>101059.70166666668</v>
      </c>
      <c r="AA76" s="43"/>
      <c r="AB76" s="43"/>
      <c r="AC76" s="43"/>
      <c r="AD76" s="54"/>
      <c r="AE76" s="53"/>
      <c r="AF76" s="43"/>
      <c r="AG76" s="54"/>
      <c r="AH76" s="43"/>
      <c r="AI76" s="43"/>
      <c r="AJ76" s="48">
        <f t="shared" si="29"/>
        <v>1.0555555555555556</v>
      </c>
      <c r="AK76" s="43">
        <v>40</v>
      </c>
      <c r="AL76" s="41">
        <f t="shared" si="20"/>
        <v>7472.0666666666666</v>
      </c>
      <c r="AM76" s="54"/>
      <c r="AN76" s="54"/>
      <c r="AO76" s="54"/>
      <c r="AP76" s="43">
        <f t="shared" si="17"/>
        <v>7472.0666666666666</v>
      </c>
      <c r="AQ76" s="41">
        <f t="shared" si="21"/>
        <v>101059.70166666668</v>
      </c>
      <c r="AR76" s="43">
        <f t="shared" si="22"/>
        <v>108531.76833333334</v>
      </c>
      <c r="AS76" s="43">
        <f t="shared" si="24"/>
        <v>10105.970166666668</v>
      </c>
      <c r="AT76" s="43">
        <f t="shared" si="23"/>
        <v>118637.73850000001</v>
      </c>
    </row>
    <row r="77" spans="1:46" ht="49.5" x14ac:dyDescent="0.25">
      <c r="A77" s="41">
        <v>59</v>
      </c>
      <c r="B77" s="52" t="s">
        <v>261</v>
      </c>
      <c r="C77" s="52" t="s">
        <v>262</v>
      </c>
      <c r="D77" s="52" t="s">
        <v>263</v>
      </c>
      <c r="E77" s="46" t="s">
        <v>62</v>
      </c>
      <c r="F77" s="46" t="s">
        <v>476</v>
      </c>
      <c r="G77" s="46" t="s">
        <v>68</v>
      </c>
      <c r="H77" s="46" t="s">
        <v>69</v>
      </c>
      <c r="I77" s="46" t="s">
        <v>68</v>
      </c>
      <c r="J77" s="46">
        <v>5.32</v>
      </c>
      <c r="K77" s="46"/>
      <c r="L77" s="43">
        <v>17697</v>
      </c>
      <c r="M77" s="43">
        <f t="shared" si="19"/>
        <v>94148.040000000008</v>
      </c>
      <c r="N77" s="43">
        <f t="shared" si="7"/>
        <v>0</v>
      </c>
      <c r="O77" s="53">
        <v>6</v>
      </c>
      <c r="P77" s="53"/>
      <c r="Q77" s="43"/>
      <c r="R77" s="53">
        <f t="shared" si="8"/>
        <v>6</v>
      </c>
      <c r="S77" s="54">
        <f t="shared" si="9"/>
        <v>0.33333333333333331</v>
      </c>
      <c r="T77" s="54">
        <f t="shared" si="25"/>
        <v>0</v>
      </c>
      <c r="U77" s="54">
        <f t="shared" si="25"/>
        <v>0</v>
      </c>
      <c r="V77" s="54">
        <f t="shared" si="11"/>
        <v>0.33333333333333331</v>
      </c>
      <c r="W77" s="43">
        <f t="shared" si="26"/>
        <v>31382.68</v>
      </c>
      <c r="X77" s="43">
        <f t="shared" si="30"/>
        <v>0</v>
      </c>
      <c r="Y77" s="43">
        <f t="shared" si="31"/>
        <v>0</v>
      </c>
      <c r="Z77" s="43">
        <f t="shared" si="15"/>
        <v>31382.68</v>
      </c>
      <c r="AA77" s="43"/>
      <c r="AB77" s="43"/>
      <c r="AC77" s="43"/>
      <c r="AD77" s="54"/>
      <c r="AE77" s="53"/>
      <c r="AF77" s="43"/>
      <c r="AG77" s="54"/>
      <c r="AH77" s="43"/>
      <c r="AI77" s="43"/>
      <c r="AJ77" s="48">
        <f t="shared" si="29"/>
        <v>0.33333333333333331</v>
      </c>
      <c r="AK77" s="43">
        <v>40</v>
      </c>
      <c r="AL77" s="41">
        <f t="shared" si="20"/>
        <v>2359.6</v>
      </c>
      <c r="AM77" s="54"/>
      <c r="AN77" s="54"/>
      <c r="AO77" s="54"/>
      <c r="AP77" s="43">
        <f t="shared" si="17"/>
        <v>2359.6</v>
      </c>
      <c r="AQ77" s="41">
        <f t="shared" si="21"/>
        <v>31382.68</v>
      </c>
      <c r="AR77" s="43">
        <f t="shared" si="22"/>
        <v>33742.28</v>
      </c>
      <c r="AS77" s="43">
        <f t="shared" si="24"/>
        <v>3138.268</v>
      </c>
      <c r="AT77" s="43">
        <f t="shared" si="23"/>
        <v>36880.547999999995</v>
      </c>
    </row>
    <row r="78" spans="1:46" ht="33" x14ac:dyDescent="0.25">
      <c r="A78" s="41">
        <f t="shared" si="18"/>
        <v>60</v>
      </c>
      <c r="B78" s="52" t="s">
        <v>265</v>
      </c>
      <c r="C78" s="52" t="s">
        <v>266</v>
      </c>
      <c r="D78" s="52" t="s">
        <v>267</v>
      </c>
      <c r="E78" s="46" t="s">
        <v>62</v>
      </c>
      <c r="F78" s="46" t="s">
        <v>477</v>
      </c>
      <c r="G78" s="46" t="s">
        <v>110</v>
      </c>
      <c r="H78" s="46" t="s">
        <v>92</v>
      </c>
      <c r="I78" s="46" t="s">
        <v>110</v>
      </c>
      <c r="J78" s="46">
        <v>4.49</v>
      </c>
      <c r="K78" s="46"/>
      <c r="L78" s="43">
        <v>17697</v>
      </c>
      <c r="M78" s="43">
        <f t="shared" si="19"/>
        <v>79459.53</v>
      </c>
      <c r="N78" s="43">
        <f t="shared" si="7"/>
        <v>0</v>
      </c>
      <c r="O78" s="53">
        <v>9</v>
      </c>
      <c r="P78" s="53"/>
      <c r="Q78" s="43"/>
      <c r="R78" s="53">
        <f t="shared" si="8"/>
        <v>9</v>
      </c>
      <c r="S78" s="54">
        <f t="shared" si="9"/>
        <v>0.5</v>
      </c>
      <c r="T78" s="54">
        <f t="shared" si="25"/>
        <v>0</v>
      </c>
      <c r="U78" s="54">
        <f t="shared" si="25"/>
        <v>0</v>
      </c>
      <c r="V78" s="54">
        <f t="shared" si="11"/>
        <v>0.5</v>
      </c>
      <c r="W78" s="43">
        <f t="shared" si="26"/>
        <v>39729.764999999999</v>
      </c>
      <c r="X78" s="43">
        <f t="shared" si="30"/>
        <v>0</v>
      </c>
      <c r="Y78" s="43">
        <f t="shared" si="31"/>
        <v>0</v>
      </c>
      <c r="Z78" s="43">
        <f t="shared" si="15"/>
        <v>39729.764999999999</v>
      </c>
      <c r="AA78" s="43"/>
      <c r="AB78" s="43"/>
      <c r="AC78" s="43"/>
      <c r="AD78" s="54"/>
      <c r="AE78" s="53"/>
      <c r="AF78" s="43"/>
      <c r="AG78" s="54"/>
      <c r="AH78" s="43"/>
      <c r="AI78" s="43"/>
      <c r="AJ78" s="48">
        <f t="shared" si="29"/>
        <v>0.5</v>
      </c>
      <c r="AK78" s="43">
        <v>40</v>
      </c>
      <c r="AL78" s="41">
        <f t="shared" si="20"/>
        <v>3539.4</v>
      </c>
      <c r="AM78" s="54"/>
      <c r="AN78" s="54"/>
      <c r="AO78" s="54"/>
      <c r="AP78" s="43">
        <f t="shared" si="17"/>
        <v>3539.4</v>
      </c>
      <c r="AQ78" s="41">
        <f t="shared" si="21"/>
        <v>39729.764999999999</v>
      </c>
      <c r="AR78" s="43">
        <f t="shared" si="22"/>
        <v>43269.165000000001</v>
      </c>
      <c r="AS78" s="43">
        <f t="shared" si="24"/>
        <v>3972.9765000000002</v>
      </c>
      <c r="AT78" s="43">
        <f t="shared" si="23"/>
        <v>47242.141499999998</v>
      </c>
    </row>
    <row r="79" spans="1:46" ht="66" x14ac:dyDescent="0.25">
      <c r="A79" s="41">
        <v>61</v>
      </c>
      <c r="B79" s="52" t="s">
        <v>268</v>
      </c>
      <c r="C79" s="52" t="s">
        <v>269</v>
      </c>
      <c r="D79" s="52" t="s">
        <v>270</v>
      </c>
      <c r="E79" s="46" t="s">
        <v>62</v>
      </c>
      <c r="F79" s="46" t="s">
        <v>461</v>
      </c>
      <c r="G79" s="46" t="s">
        <v>271</v>
      </c>
      <c r="H79" s="46" t="s">
        <v>568</v>
      </c>
      <c r="I79" s="46" t="s">
        <v>271</v>
      </c>
      <c r="J79" s="46">
        <v>5.03</v>
      </c>
      <c r="K79" s="46">
        <v>4.62</v>
      </c>
      <c r="L79" s="43">
        <v>17697</v>
      </c>
      <c r="M79" s="43">
        <f t="shared" si="19"/>
        <v>89015.91</v>
      </c>
      <c r="N79" s="43">
        <f t="shared" si="7"/>
        <v>81760.14</v>
      </c>
      <c r="O79" s="53">
        <v>4</v>
      </c>
      <c r="P79" s="53">
        <v>4</v>
      </c>
      <c r="Q79" s="43"/>
      <c r="R79" s="53">
        <f t="shared" si="8"/>
        <v>8</v>
      </c>
      <c r="S79" s="54">
        <f t="shared" si="9"/>
        <v>0.22222222222222221</v>
      </c>
      <c r="T79" s="54">
        <f t="shared" si="25"/>
        <v>0.16666666666666666</v>
      </c>
      <c r="U79" s="54">
        <f t="shared" si="25"/>
        <v>0</v>
      </c>
      <c r="V79" s="54">
        <f t="shared" si="11"/>
        <v>0.38888888888888884</v>
      </c>
      <c r="W79" s="43">
        <f t="shared" si="26"/>
        <v>19781.313333333335</v>
      </c>
      <c r="X79" s="43">
        <f t="shared" si="30"/>
        <v>13626.69</v>
      </c>
      <c r="Y79" s="43">
        <f t="shared" si="31"/>
        <v>0</v>
      </c>
      <c r="Z79" s="43">
        <f t="shared" si="15"/>
        <v>33408.003333333334</v>
      </c>
      <c r="AA79" s="43"/>
      <c r="AB79" s="43"/>
      <c r="AC79" s="43"/>
      <c r="AD79" s="54"/>
      <c r="AE79" s="53"/>
      <c r="AF79" s="43"/>
      <c r="AG79" s="54"/>
      <c r="AH79" s="43"/>
      <c r="AI79" s="43"/>
      <c r="AJ79" s="48">
        <f t="shared" si="29"/>
        <v>0.38888888888888884</v>
      </c>
      <c r="AK79" s="43">
        <v>40</v>
      </c>
      <c r="AL79" s="41">
        <f t="shared" si="20"/>
        <v>2752.8666666666663</v>
      </c>
      <c r="AM79" s="54"/>
      <c r="AN79" s="54"/>
      <c r="AO79" s="54"/>
      <c r="AP79" s="43">
        <f t="shared" si="17"/>
        <v>2752.8666666666663</v>
      </c>
      <c r="AQ79" s="41">
        <f t="shared" si="21"/>
        <v>33408.003333333334</v>
      </c>
      <c r="AR79" s="43">
        <f t="shared" si="22"/>
        <v>36160.870000000003</v>
      </c>
      <c r="AS79" s="43">
        <f t="shared" si="24"/>
        <v>3340.8003333333336</v>
      </c>
      <c r="AT79" s="43">
        <f t="shared" si="23"/>
        <v>39501.670333333335</v>
      </c>
    </row>
    <row r="80" spans="1:46" ht="66" x14ac:dyDescent="0.25">
      <c r="A80" s="41">
        <v>62</v>
      </c>
      <c r="B80" s="52" t="s">
        <v>272</v>
      </c>
      <c r="C80" s="52" t="s">
        <v>273</v>
      </c>
      <c r="D80" s="52" t="s">
        <v>274</v>
      </c>
      <c r="E80" s="46" t="s">
        <v>62</v>
      </c>
      <c r="F80" s="46" t="s">
        <v>478</v>
      </c>
      <c r="G80" s="46" t="s">
        <v>275</v>
      </c>
      <c r="H80" s="46" t="s">
        <v>64</v>
      </c>
      <c r="I80" s="46" t="s">
        <v>275</v>
      </c>
      <c r="J80" s="46">
        <v>5.2</v>
      </c>
      <c r="K80" s="46">
        <v>4.75</v>
      </c>
      <c r="L80" s="43">
        <v>17697</v>
      </c>
      <c r="M80" s="43">
        <f t="shared" si="19"/>
        <v>92024.400000000009</v>
      </c>
      <c r="N80" s="43">
        <f t="shared" si="7"/>
        <v>84060.75</v>
      </c>
      <c r="O80" s="53">
        <v>2</v>
      </c>
      <c r="P80" s="53"/>
      <c r="Q80" s="63"/>
      <c r="R80" s="53">
        <f t="shared" si="8"/>
        <v>2</v>
      </c>
      <c r="S80" s="54">
        <f t="shared" si="9"/>
        <v>0.1111111111111111</v>
      </c>
      <c r="T80" s="54">
        <f t="shared" si="25"/>
        <v>0</v>
      </c>
      <c r="U80" s="54">
        <f t="shared" si="25"/>
        <v>0</v>
      </c>
      <c r="V80" s="54">
        <f t="shared" si="11"/>
        <v>0.1111111111111111</v>
      </c>
      <c r="W80" s="43">
        <f t="shared" ref="W80:W111" si="32">M80/18*O80</f>
        <v>10224.933333333334</v>
      </c>
      <c r="X80" s="43">
        <f t="shared" si="30"/>
        <v>0</v>
      </c>
      <c r="Y80" s="43">
        <f t="shared" si="31"/>
        <v>0</v>
      </c>
      <c r="Z80" s="43">
        <f t="shared" si="15"/>
        <v>10224.933333333334</v>
      </c>
      <c r="AA80" s="63"/>
      <c r="AB80" s="63"/>
      <c r="AC80" s="63"/>
      <c r="AD80" s="64"/>
      <c r="AE80" s="65"/>
      <c r="AF80" s="63"/>
      <c r="AG80" s="64"/>
      <c r="AH80" s="63"/>
      <c r="AI80" s="63"/>
      <c r="AJ80" s="48">
        <f t="shared" ref="AJ80:AJ111" si="33">S80+T80</f>
        <v>0.1111111111111111</v>
      </c>
      <c r="AK80" s="43">
        <v>40</v>
      </c>
      <c r="AL80" s="41">
        <f t="shared" si="20"/>
        <v>786.5333333333333</v>
      </c>
      <c r="AM80" s="64"/>
      <c r="AN80" s="64"/>
      <c r="AO80" s="64"/>
      <c r="AP80" s="43">
        <f t="shared" si="17"/>
        <v>786.5333333333333</v>
      </c>
      <c r="AQ80" s="41">
        <f t="shared" si="21"/>
        <v>10224.933333333334</v>
      </c>
      <c r="AR80" s="43">
        <f t="shared" si="22"/>
        <v>11011.466666666667</v>
      </c>
      <c r="AS80" s="43">
        <f t="shared" si="24"/>
        <v>1022.4933333333335</v>
      </c>
      <c r="AT80" s="43">
        <f t="shared" si="23"/>
        <v>12033.960000000001</v>
      </c>
    </row>
    <row r="81" spans="1:46" ht="49.5" x14ac:dyDescent="0.25">
      <c r="A81" s="41">
        <v>63</v>
      </c>
      <c r="B81" s="52" t="s">
        <v>276</v>
      </c>
      <c r="C81" s="52" t="s">
        <v>277</v>
      </c>
      <c r="D81" s="52" t="s">
        <v>278</v>
      </c>
      <c r="E81" s="46" t="s">
        <v>62</v>
      </c>
      <c r="F81" s="46" t="s">
        <v>479</v>
      </c>
      <c r="G81" s="46" t="s">
        <v>68</v>
      </c>
      <c r="H81" s="46" t="s">
        <v>69</v>
      </c>
      <c r="I81" s="46" t="s">
        <v>68</v>
      </c>
      <c r="J81" s="46">
        <v>5.41</v>
      </c>
      <c r="K81" s="46"/>
      <c r="L81" s="43">
        <v>17698</v>
      </c>
      <c r="M81" s="43">
        <f t="shared" si="19"/>
        <v>95746.180000000008</v>
      </c>
      <c r="N81" s="43">
        <f t="shared" si="7"/>
        <v>0</v>
      </c>
      <c r="O81" s="53">
        <v>9</v>
      </c>
      <c r="P81" s="53"/>
      <c r="Q81" s="63"/>
      <c r="R81" s="53">
        <f t="shared" si="8"/>
        <v>9</v>
      </c>
      <c r="S81" s="54">
        <f t="shared" si="9"/>
        <v>0.5</v>
      </c>
      <c r="T81" s="54">
        <f t="shared" si="25"/>
        <v>0</v>
      </c>
      <c r="U81" s="54">
        <f t="shared" si="25"/>
        <v>0</v>
      </c>
      <c r="V81" s="54">
        <f t="shared" si="11"/>
        <v>0.5</v>
      </c>
      <c r="W81" s="43">
        <f t="shared" si="32"/>
        <v>47873.090000000004</v>
      </c>
      <c r="X81" s="43">
        <f t="shared" si="30"/>
        <v>0</v>
      </c>
      <c r="Y81" s="43">
        <f t="shared" si="31"/>
        <v>0</v>
      </c>
      <c r="Z81" s="43">
        <f t="shared" si="15"/>
        <v>47873.090000000004</v>
      </c>
      <c r="AA81" s="43">
        <v>4</v>
      </c>
      <c r="AB81" s="43">
        <v>25</v>
      </c>
      <c r="AC81" s="43">
        <f>17697*AB81%/18*AA81</f>
        <v>983.16666666666663</v>
      </c>
      <c r="AD81" s="54">
        <v>4</v>
      </c>
      <c r="AE81" s="53">
        <v>12.5</v>
      </c>
      <c r="AF81" s="43">
        <f>17697*AE81%/18*AD81</f>
        <v>491.58333333333331</v>
      </c>
      <c r="AG81" s="64"/>
      <c r="AH81" s="63"/>
      <c r="AI81" s="63"/>
      <c r="AJ81" s="48">
        <f t="shared" si="33"/>
        <v>0.5</v>
      </c>
      <c r="AK81" s="43">
        <v>40</v>
      </c>
      <c r="AL81" s="41">
        <f t="shared" si="20"/>
        <v>3539.4</v>
      </c>
      <c r="AM81" s="64"/>
      <c r="AN81" s="64"/>
      <c r="AO81" s="64"/>
      <c r="AP81" s="43">
        <f t="shared" si="17"/>
        <v>5014.1500000000005</v>
      </c>
      <c r="AQ81" s="41">
        <f t="shared" si="21"/>
        <v>47873.090000000004</v>
      </c>
      <c r="AR81" s="43">
        <f t="shared" si="22"/>
        <v>52887.240000000005</v>
      </c>
      <c r="AS81" s="43"/>
      <c r="AT81" s="43">
        <f t="shared" si="23"/>
        <v>52887.240000000005</v>
      </c>
    </row>
    <row r="82" spans="1:46" ht="33" x14ac:dyDescent="0.25">
      <c r="A82" s="41">
        <f t="shared" ref="A82" si="34">A81+1</f>
        <v>64</v>
      </c>
      <c r="B82" s="52" t="s">
        <v>279</v>
      </c>
      <c r="C82" s="52" t="s">
        <v>116</v>
      </c>
      <c r="D82" s="52" t="s">
        <v>280</v>
      </c>
      <c r="E82" s="46" t="s">
        <v>62</v>
      </c>
      <c r="F82" s="46" t="s">
        <v>480</v>
      </c>
      <c r="G82" s="46" t="s">
        <v>68</v>
      </c>
      <c r="H82" s="46" t="s">
        <v>551</v>
      </c>
      <c r="I82" s="46" t="s">
        <v>68</v>
      </c>
      <c r="J82" s="46"/>
      <c r="K82" s="46">
        <v>4.62</v>
      </c>
      <c r="L82" s="43">
        <v>17697</v>
      </c>
      <c r="M82" s="43">
        <f t="shared" si="19"/>
        <v>0</v>
      </c>
      <c r="N82" s="43">
        <f t="shared" si="7"/>
        <v>81760.14</v>
      </c>
      <c r="O82" s="53"/>
      <c r="P82" s="53"/>
      <c r="Q82" s="43">
        <v>12</v>
      </c>
      <c r="R82" s="53">
        <f t="shared" si="8"/>
        <v>12</v>
      </c>
      <c r="S82" s="54">
        <f t="shared" si="9"/>
        <v>0</v>
      </c>
      <c r="T82" s="54">
        <f t="shared" si="25"/>
        <v>0</v>
      </c>
      <c r="U82" s="54">
        <f t="shared" si="25"/>
        <v>0.5</v>
      </c>
      <c r="V82" s="54">
        <f t="shared" si="11"/>
        <v>0.5</v>
      </c>
      <c r="W82" s="43">
        <f t="shared" si="32"/>
        <v>0</v>
      </c>
      <c r="X82" s="43">
        <f t="shared" si="30"/>
        <v>0</v>
      </c>
      <c r="Y82" s="43">
        <f t="shared" si="31"/>
        <v>40880.07</v>
      </c>
      <c r="Z82" s="43">
        <f t="shared" si="15"/>
        <v>40880.07</v>
      </c>
      <c r="AA82" s="43"/>
      <c r="AB82" s="43"/>
      <c r="AC82" s="43"/>
      <c r="AD82" s="54"/>
      <c r="AE82" s="53"/>
      <c r="AF82" s="43"/>
      <c r="AG82" s="54"/>
      <c r="AH82" s="43"/>
      <c r="AI82" s="43"/>
      <c r="AJ82" s="48">
        <f t="shared" si="33"/>
        <v>0</v>
      </c>
      <c r="AK82" s="43">
        <v>40</v>
      </c>
      <c r="AL82" s="41">
        <f t="shared" si="20"/>
        <v>0</v>
      </c>
      <c r="AM82" s="54"/>
      <c r="AN82" s="54"/>
      <c r="AO82" s="54"/>
      <c r="AP82" s="43">
        <f t="shared" si="17"/>
        <v>0</v>
      </c>
      <c r="AQ82" s="41">
        <f t="shared" si="21"/>
        <v>40880.07</v>
      </c>
      <c r="AR82" s="43">
        <f t="shared" si="22"/>
        <v>40880.07</v>
      </c>
      <c r="AS82" s="43"/>
      <c r="AT82" s="43">
        <f t="shared" si="23"/>
        <v>40880.07</v>
      </c>
    </row>
    <row r="83" spans="1:46" ht="33.75" customHeight="1" x14ac:dyDescent="0.25">
      <c r="A83" s="41">
        <v>65</v>
      </c>
      <c r="B83" s="52" t="s">
        <v>281</v>
      </c>
      <c r="C83" s="52" t="s">
        <v>282</v>
      </c>
      <c r="D83" s="52" t="s">
        <v>283</v>
      </c>
      <c r="E83" s="46" t="s">
        <v>62</v>
      </c>
      <c r="F83" s="46" t="s">
        <v>264</v>
      </c>
      <c r="G83" s="46" t="s">
        <v>68</v>
      </c>
      <c r="H83" s="46" t="s">
        <v>69</v>
      </c>
      <c r="I83" s="46" t="s">
        <v>68</v>
      </c>
      <c r="J83" s="46">
        <v>5.32</v>
      </c>
      <c r="K83" s="46"/>
      <c r="L83" s="43">
        <v>17697</v>
      </c>
      <c r="M83" s="43">
        <f t="shared" si="19"/>
        <v>94148.040000000008</v>
      </c>
      <c r="N83" s="43">
        <f t="shared" ref="N83:N132" si="35">L83*K83</f>
        <v>0</v>
      </c>
      <c r="O83" s="53">
        <v>11</v>
      </c>
      <c r="P83" s="53"/>
      <c r="Q83" s="43"/>
      <c r="R83" s="53">
        <f t="shared" ref="R83:R132" si="36">O83+P83+Q83</f>
        <v>11</v>
      </c>
      <c r="S83" s="54">
        <f t="shared" ref="S83:S132" si="37">O83/18</f>
        <v>0.61111111111111116</v>
      </c>
      <c r="T83" s="54">
        <f t="shared" si="25"/>
        <v>0</v>
      </c>
      <c r="U83" s="54">
        <f t="shared" si="25"/>
        <v>0</v>
      </c>
      <c r="V83" s="54">
        <f t="shared" ref="V83:V132" si="38">S83+T83+U83</f>
        <v>0.61111111111111116</v>
      </c>
      <c r="W83" s="43">
        <f t="shared" si="32"/>
        <v>57534.91333333333</v>
      </c>
      <c r="X83" s="43">
        <f t="shared" si="30"/>
        <v>0</v>
      </c>
      <c r="Y83" s="43">
        <f t="shared" si="31"/>
        <v>0</v>
      </c>
      <c r="Z83" s="43">
        <f t="shared" ref="Z83:Z132" si="39">W83+X83+Y83</f>
        <v>57534.91333333333</v>
      </c>
      <c r="AA83" s="43"/>
      <c r="AB83" s="43"/>
      <c r="AC83" s="43"/>
      <c r="AD83" s="54"/>
      <c r="AE83" s="53"/>
      <c r="AF83" s="43"/>
      <c r="AG83" s="54"/>
      <c r="AH83" s="43"/>
      <c r="AI83" s="43"/>
      <c r="AJ83" s="48">
        <f t="shared" si="33"/>
        <v>0.61111111111111116</v>
      </c>
      <c r="AK83" s="43">
        <v>40</v>
      </c>
      <c r="AL83" s="41">
        <f t="shared" si="20"/>
        <v>4325.9333333333334</v>
      </c>
      <c r="AM83" s="54"/>
      <c r="AN83" s="54"/>
      <c r="AO83" s="54"/>
      <c r="AP83" s="43">
        <f t="shared" si="17"/>
        <v>4325.9333333333334</v>
      </c>
      <c r="AQ83" s="41">
        <f t="shared" ref="AQ83:AQ132" si="40">Z83</f>
        <v>57534.91333333333</v>
      </c>
      <c r="AR83" s="43">
        <f t="shared" ref="AR83:AR132" si="41">AP83+Z83</f>
        <v>61860.846666666665</v>
      </c>
      <c r="AS83" s="43">
        <f t="shared" ref="AS83:AS132" si="42">Z83*10%</f>
        <v>5753.4913333333334</v>
      </c>
      <c r="AT83" s="43">
        <f t="shared" si="23"/>
        <v>67614.338000000003</v>
      </c>
    </row>
    <row r="84" spans="1:46" ht="33" x14ac:dyDescent="0.25">
      <c r="A84" s="41">
        <v>67</v>
      </c>
      <c r="B84" s="52" t="s">
        <v>284</v>
      </c>
      <c r="C84" s="52" t="s">
        <v>243</v>
      </c>
      <c r="D84" s="52" t="s">
        <v>285</v>
      </c>
      <c r="E84" s="46" t="s">
        <v>62</v>
      </c>
      <c r="F84" s="66" t="s">
        <v>482</v>
      </c>
      <c r="G84" s="66"/>
      <c r="H84" s="46" t="s">
        <v>64</v>
      </c>
      <c r="I84" s="66" t="s">
        <v>63</v>
      </c>
      <c r="J84" s="46">
        <v>4.95</v>
      </c>
      <c r="K84" s="46"/>
      <c r="L84" s="43">
        <v>17697</v>
      </c>
      <c r="M84" s="43">
        <f t="shared" ref="M84:M132" si="43">J84*L84</f>
        <v>87600.150000000009</v>
      </c>
      <c r="N84" s="43">
        <f t="shared" si="35"/>
        <v>0</v>
      </c>
      <c r="O84" s="53">
        <v>2</v>
      </c>
      <c r="P84" s="53"/>
      <c r="Q84" s="43"/>
      <c r="R84" s="53">
        <f t="shared" si="36"/>
        <v>2</v>
      </c>
      <c r="S84" s="54">
        <f t="shared" si="37"/>
        <v>0.1111111111111111</v>
      </c>
      <c r="T84" s="54">
        <f t="shared" si="25"/>
        <v>0</v>
      </c>
      <c r="U84" s="54">
        <f t="shared" si="25"/>
        <v>0</v>
      </c>
      <c r="V84" s="54">
        <f t="shared" si="38"/>
        <v>0.1111111111111111</v>
      </c>
      <c r="W84" s="43">
        <f t="shared" si="32"/>
        <v>9733.35</v>
      </c>
      <c r="X84" s="43">
        <f t="shared" si="30"/>
        <v>0</v>
      </c>
      <c r="Y84" s="43">
        <f t="shared" si="31"/>
        <v>0</v>
      </c>
      <c r="Z84" s="43">
        <f t="shared" si="39"/>
        <v>9733.35</v>
      </c>
      <c r="AA84" s="43"/>
      <c r="AB84" s="43"/>
      <c r="AC84" s="43"/>
      <c r="AD84" s="54"/>
      <c r="AE84" s="53"/>
      <c r="AF84" s="43"/>
      <c r="AG84" s="54"/>
      <c r="AH84" s="43"/>
      <c r="AI84" s="43"/>
      <c r="AJ84" s="48">
        <f t="shared" si="33"/>
        <v>0.1111111111111111</v>
      </c>
      <c r="AK84" s="43">
        <v>40</v>
      </c>
      <c r="AL84" s="41">
        <f t="shared" ref="AL84:AL131" si="44">17697*AK84*AJ84/100</f>
        <v>786.5333333333333</v>
      </c>
      <c r="AM84" s="54"/>
      <c r="AN84" s="54"/>
      <c r="AO84" s="54"/>
      <c r="AP84" s="43">
        <f t="shared" ref="AP84:AP132" si="45">AO84+AN84+AM84+AL84+AI84+AF84+AC84</f>
        <v>786.5333333333333</v>
      </c>
      <c r="AQ84" s="41">
        <f t="shared" si="40"/>
        <v>9733.35</v>
      </c>
      <c r="AR84" s="43">
        <f t="shared" si="41"/>
        <v>10519.883333333333</v>
      </c>
      <c r="AS84" s="43">
        <f t="shared" si="42"/>
        <v>973.33500000000004</v>
      </c>
      <c r="AT84" s="43">
        <f t="shared" ref="AT84:AT132" si="46">AR84+AS84</f>
        <v>11493.218333333334</v>
      </c>
    </row>
    <row r="85" spans="1:46" ht="49.5" x14ac:dyDescent="0.25">
      <c r="A85" s="41">
        <v>68</v>
      </c>
      <c r="B85" s="52" t="s">
        <v>286</v>
      </c>
      <c r="C85" s="52" t="s">
        <v>287</v>
      </c>
      <c r="D85" s="52" t="s">
        <v>288</v>
      </c>
      <c r="E85" s="46" t="s">
        <v>62</v>
      </c>
      <c r="F85" s="67" t="s">
        <v>483</v>
      </c>
      <c r="G85" s="67" t="s">
        <v>100</v>
      </c>
      <c r="H85" s="46" t="s">
        <v>77</v>
      </c>
      <c r="I85" s="67" t="s">
        <v>100</v>
      </c>
      <c r="J85" s="46">
        <v>5.08</v>
      </c>
      <c r="K85" s="46"/>
      <c r="L85" s="43">
        <v>17697</v>
      </c>
      <c r="M85" s="43">
        <f t="shared" si="43"/>
        <v>89900.76</v>
      </c>
      <c r="N85" s="43">
        <f t="shared" si="35"/>
        <v>0</v>
      </c>
      <c r="O85" s="53">
        <v>2</v>
      </c>
      <c r="P85" s="53"/>
      <c r="Q85" s="43"/>
      <c r="R85" s="53">
        <f t="shared" si="36"/>
        <v>2</v>
      </c>
      <c r="S85" s="54">
        <f t="shared" si="37"/>
        <v>0.1111111111111111</v>
      </c>
      <c r="T85" s="54">
        <f t="shared" si="25"/>
        <v>0</v>
      </c>
      <c r="U85" s="54">
        <f t="shared" si="25"/>
        <v>0</v>
      </c>
      <c r="V85" s="54">
        <f t="shared" si="38"/>
        <v>0.1111111111111111</v>
      </c>
      <c r="W85" s="43">
        <f t="shared" si="32"/>
        <v>9988.9733333333334</v>
      </c>
      <c r="X85" s="43">
        <f t="shared" si="30"/>
        <v>0</v>
      </c>
      <c r="Y85" s="43">
        <f t="shared" si="31"/>
        <v>0</v>
      </c>
      <c r="Z85" s="43">
        <f t="shared" si="39"/>
        <v>9988.9733333333334</v>
      </c>
      <c r="AA85" s="43"/>
      <c r="AB85" s="43"/>
      <c r="AC85" s="43"/>
      <c r="AD85" s="43"/>
      <c r="AE85" s="53"/>
      <c r="AF85" s="43"/>
      <c r="AG85" s="54"/>
      <c r="AH85" s="43"/>
      <c r="AI85" s="43"/>
      <c r="AJ85" s="48">
        <f t="shared" si="33"/>
        <v>0.1111111111111111</v>
      </c>
      <c r="AK85" s="43">
        <v>40</v>
      </c>
      <c r="AL85" s="41">
        <f t="shared" si="44"/>
        <v>786.5333333333333</v>
      </c>
      <c r="AM85" s="54"/>
      <c r="AN85" s="54"/>
      <c r="AO85" s="54"/>
      <c r="AP85" s="43">
        <f t="shared" si="45"/>
        <v>786.5333333333333</v>
      </c>
      <c r="AQ85" s="41">
        <f t="shared" si="40"/>
        <v>9988.9733333333334</v>
      </c>
      <c r="AR85" s="43">
        <f t="shared" si="41"/>
        <v>10775.506666666666</v>
      </c>
      <c r="AS85" s="43">
        <f t="shared" si="42"/>
        <v>998.89733333333334</v>
      </c>
      <c r="AT85" s="43">
        <f t="shared" si="46"/>
        <v>11774.403999999999</v>
      </c>
    </row>
    <row r="86" spans="1:46" ht="49.5" x14ac:dyDescent="0.25">
      <c r="A86" s="41">
        <f t="shared" ref="A86:A114" si="47">A85+1</f>
        <v>69</v>
      </c>
      <c r="B86" s="52" t="s">
        <v>289</v>
      </c>
      <c r="C86" s="52" t="s">
        <v>290</v>
      </c>
      <c r="D86" s="52" t="s">
        <v>291</v>
      </c>
      <c r="E86" s="46" t="s">
        <v>62</v>
      </c>
      <c r="F86" s="46" t="s">
        <v>484</v>
      </c>
      <c r="G86" s="46" t="s">
        <v>110</v>
      </c>
      <c r="H86" s="46" t="s">
        <v>92</v>
      </c>
      <c r="I86" s="46" t="s">
        <v>110</v>
      </c>
      <c r="J86" s="46">
        <v>4.2699999999999996</v>
      </c>
      <c r="K86" s="46"/>
      <c r="L86" s="43">
        <v>17697</v>
      </c>
      <c r="M86" s="43">
        <f t="shared" si="43"/>
        <v>75566.189999999988</v>
      </c>
      <c r="N86" s="43">
        <f t="shared" si="35"/>
        <v>0</v>
      </c>
      <c r="O86" s="53">
        <v>3.5</v>
      </c>
      <c r="P86" s="53"/>
      <c r="Q86" s="43"/>
      <c r="R86" s="53">
        <f t="shared" si="36"/>
        <v>3.5</v>
      </c>
      <c r="S86" s="54">
        <f t="shared" si="37"/>
        <v>0.19444444444444445</v>
      </c>
      <c r="T86" s="54">
        <f t="shared" si="25"/>
        <v>0</v>
      </c>
      <c r="U86" s="54">
        <f t="shared" si="25"/>
        <v>0</v>
      </c>
      <c r="V86" s="54">
        <f t="shared" si="38"/>
        <v>0.19444444444444445</v>
      </c>
      <c r="W86" s="43">
        <f t="shared" si="32"/>
        <v>14693.425833333331</v>
      </c>
      <c r="X86" s="43">
        <f t="shared" si="30"/>
        <v>0</v>
      </c>
      <c r="Y86" s="43">
        <f t="shared" si="31"/>
        <v>0</v>
      </c>
      <c r="Z86" s="43">
        <f t="shared" si="39"/>
        <v>14693.425833333331</v>
      </c>
      <c r="AA86" s="43"/>
      <c r="AB86" s="43"/>
      <c r="AC86" s="43"/>
      <c r="AD86" s="54"/>
      <c r="AE86" s="53"/>
      <c r="AF86" s="43"/>
      <c r="AG86" s="54"/>
      <c r="AH86" s="43"/>
      <c r="AI86" s="43"/>
      <c r="AJ86" s="48">
        <f t="shared" si="33"/>
        <v>0.19444444444444445</v>
      </c>
      <c r="AK86" s="43">
        <v>40</v>
      </c>
      <c r="AL86" s="41">
        <f t="shared" si="44"/>
        <v>1376.4333333333334</v>
      </c>
      <c r="AM86" s="54"/>
      <c r="AN86" s="54"/>
      <c r="AO86" s="54"/>
      <c r="AP86" s="43">
        <f t="shared" si="45"/>
        <v>1376.4333333333334</v>
      </c>
      <c r="AQ86" s="41">
        <f t="shared" si="40"/>
        <v>14693.425833333331</v>
      </c>
      <c r="AR86" s="43">
        <f t="shared" si="41"/>
        <v>16069.859166666665</v>
      </c>
      <c r="AS86" s="43">
        <f t="shared" si="42"/>
        <v>1469.3425833333331</v>
      </c>
      <c r="AT86" s="43">
        <f t="shared" si="46"/>
        <v>17539.20175</v>
      </c>
    </row>
    <row r="87" spans="1:46" ht="49.5" x14ac:dyDescent="0.25">
      <c r="A87" s="41">
        <v>70</v>
      </c>
      <c r="B87" s="52" t="s">
        <v>292</v>
      </c>
      <c r="C87" s="52" t="s">
        <v>293</v>
      </c>
      <c r="D87" s="52" t="s">
        <v>294</v>
      </c>
      <c r="E87" s="46" t="s">
        <v>62</v>
      </c>
      <c r="F87" s="46" t="s">
        <v>485</v>
      </c>
      <c r="G87" s="46" t="s">
        <v>68</v>
      </c>
      <c r="H87" s="46" t="s">
        <v>69</v>
      </c>
      <c r="I87" s="46" t="s">
        <v>68</v>
      </c>
      <c r="J87" s="46">
        <v>5.41</v>
      </c>
      <c r="K87" s="46"/>
      <c r="L87" s="43">
        <v>17697</v>
      </c>
      <c r="M87" s="43">
        <f t="shared" si="43"/>
        <v>95740.77</v>
      </c>
      <c r="N87" s="43">
        <f t="shared" si="35"/>
        <v>0</v>
      </c>
      <c r="O87" s="53">
        <v>20</v>
      </c>
      <c r="P87" s="53"/>
      <c r="Q87" s="43"/>
      <c r="R87" s="53">
        <f t="shared" si="36"/>
        <v>20</v>
      </c>
      <c r="S87" s="54">
        <f t="shared" si="37"/>
        <v>1.1111111111111112</v>
      </c>
      <c r="T87" s="54">
        <f t="shared" si="25"/>
        <v>0</v>
      </c>
      <c r="U87" s="54">
        <f t="shared" si="25"/>
        <v>0</v>
      </c>
      <c r="V87" s="54">
        <f t="shared" si="38"/>
        <v>1.1111111111111112</v>
      </c>
      <c r="W87" s="43">
        <f t="shared" si="32"/>
        <v>106378.63333333335</v>
      </c>
      <c r="X87" s="43">
        <f t="shared" si="30"/>
        <v>0</v>
      </c>
      <c r="Y87" s="43">
        <f t="shared" si="31"/>
        <v>0</v>
      </c>
      <c r="Z87" s="43">
        <f t="shared" si="39"/>
        <v>106378.63333333335</v>
      </c>
      <c r="AA87" s="43"/>
      <c r="AB87" s="43"/>
      <c r="AC87" s="43"/>
      <c r="AD87" s="43">
        <v>6</v>
      </c>
      <c r="AE87" s="53">
        <v>10</v>
      </c>
      <c r="AF87" s="43">
        <f>17697*AE87%/18*AD87</f>
        <v>589.9</v>
      </c>
      <c r="AG87" s="54">
        <v>1</v>
      </c>
      <c r="AH87" s="43">
        <v>15</v>
      </c>
      <c r="AI87" s="43">
        <f>17697*AH87%*AG87</f>
        <v>2654.5499999999997</v>
      </c>
      <c r="AJ87" s="48">
        <f t="shared" si="33"/>
        <v>1.1111111111111112</v>
      </c>
      <c r="AK87" s="43">
        <v>40</v>
      </c>
      <c r="AL87" s="41">
        <f t="shared" si="44"/>
        <v>7865.3333333333339</v>
      </c>
      <c r="AM87" s="54"/>
      <c r="AN87" s="54"/>
      <c r="AO87" s="54"/>
      <c r="AP87" s="43">
        <f t="shared" si="45"/>
        <v>11109.783333333333</v>
      </c>
      <c r="AQ87" s="41">
        <f t="shared" si="40"/>
        <v>106378.63333333335</v>
      </c>
      <c r="AR87" s="43">
        <f t="shared" si="41"/>
        <v>117488.41666666669</v>
      </c>
      <c r="AS87" s="43">
        <f t="shared" si="42"/>
        <v>10637.863333333335</v>
      </c>
      <c r="AT87" s="43">
        <f t="shared" si="46"/>
        <v>128126.28000000003</v>
      </c>
    </row>
    <row r="88" spans="1:46" ht="49.5" x14ac:dyDescent="0.25">
      <c r="A88" s="41">
        <v>71</v>
      </c>
      <c r="B88" s="52" t="s">
        <v>295</v>
      </c>
      <c r="C88" s="52" t="s">
        <v>116</v>
      </c>
      <c r="D88" s="52" t="s">
        <v>296</v>
      </c>
      <c r="E88" s="46" t="s">
        <v>62</v>
      </c>
      <c r="F88" s="46" t="s">
        <v>486</v>
      </c>
      <c r="G88" s="46"/>
      <c r="H88" s="46" t="s">
        <v>551</v>
      </c>
      <c r="I88" s="46" t="s">
        <v>68</v>
      </c>
      <c r="J88" s="46">
        <v>0</v>
      </c>
      <c r="K88" s="46">
        <v>4.6900000000000004</v>
      </c>
      <c r="L88" s="43">
        <v>17697</v>
      </c>
      <c r="M88" s="43">
        <f t="shared" si="43"/>
        <v>0</v>
      </c>
      <c r="N88" s="43">
        <f t="shared" si="35"/>
        <v>82998.930000000008</v>
      </c>
      <c r="O88" s="53">
        <v>0</v>
      </c>
      <c r="P88" s="53"/>
      <c r="Q88" s="43">
        <v>6</v>
      </c>
      <c r="R88" s="53">
        <f t="shared" si="36"/>
        <v>6</v>
      </c>
      <c r="S88" s="54">
        <f t="shared" si="37"/>
        <v>0</v>
      </c>
      <c r="T88" s="54">
        <f t="shared" si="25"/>
        <v>0</v>
      </c>
      <c r="U88" s="54">
        <f t="shared" si="25"/>
        <v>0.25</v>
      </c>
      <c r="V88" s="54">
        <f t="shared" si="38"/>
        <v>0.25</v>
      </c>
      <c r="W88" s="43">
        <f t="shared" si="32"/>
        <v>0</v>
      </c>
      <c r="X88" s="43">
        <f t="shared" si="30"/>
        <v>0</v>
      </c>
      <c r="Y88" s="43">
        <f t="shared" si="31"/>
        <v>20749.732500000002</v>
      </c>
      <c r="Z88" s="43">
        <f t="shared" si="39"/>
        <v>20749.732500000002</v>
      </c>
      <c r="AA88" s="43"/>
      <c r="AB88" s="43"/>
      <c r="AC88" s="43"/>
      <c r="AD88" s="54"/>
      <c r="AE88" s="53"/>
      <c r="AF88" s="43"/>
      <c r="AG88" s="54"/>
      <c r="AH88" s="43"/>
      <c r="AI88" s="43"/>
      <c r="AJ88" s="48">
        <f t="shared" si="33"/>
        <v>0</v>
      </c>
      <c r="AK88" s="43">
        <v>40</v>
      </c>
      <c r="AL88" s="41">
        <f t="shared" si="44"/>
        <v>0</v>
      </c>
      <c r="AM88" s="54"/>
      <c r="AN88" s="54"/>
      <c r="AO88" s="54"/>
      <c r="AP88" s="43">
        <f t="shared" si="45"/>
        <v>0</v>
      </c>
      <c r="AQ88" s="41">
        <f t="shared" si="40"/>
        <v>20749.732500000002</v>
      </c>
      <c r="AR88" s="43">
        <f t="shared" si="41"/>
        <v>20749.732500000002</v>
      </c>
      <c r="AS88" s="43">
        <f t="shared" si="42"/>
        <v>2074.9732500000005</v>
      </c>
      <c r="AT88" s="43">
        <f t="shared" si="46"/>
        <v>22824.705750000001</v>
      </c>
    </row>
    <row r="89" spans="1:46" ht="66.75" customHeight="1" x14ac:dyDescent="0.25">
      <c r="A89" s="41">
        <v>72</v>
      </c>
      <c r="B89" s="52" t="s">
        <v>297</v>
      </c>
      <c r="C89" s="52" t="s">
        <v>298</v>
      </c>
      <c r="D89" s="52" t="s">
        <v>299</v>
      </c>
      <c r="E89" s="46" t="s">
        <v>62</v>
      </c>
      <c r="F89" s="46" t="s">
        <v>487</v>
      </c>
      <c r="G89" s="46" t="s">
        <v>146</v>
      </c>
      <c r="H89" s="46" t="s">
        <v>64</v>
      </c>
      <c r="I89" s="46" t="s">
        <v>63</v>
      </c>
      <c r="J89" s="46">
        <v>5.03</v>
      </c>
      <c r="K89" s="46"/>
      <c r="L89" s="43">
        <v>17697</v>
      </c>
      <c r="M89" s="43">
        <f t="shared" si="43"/>
        <v>89015.91</v>
      </c>
      <c r="N89" s="43"/>
      <c r="O89" s="53">
        <v>10.5</v>
      </c>
      <c r="P89" s="53"/>
      <c r="Q89" s="43"/>
      <c r="R89" s="53">
        <f t="shared" si="36"/>
        <v>10.5</v>
      </c>
      <c r="S89" s="54">
        <f t="shared" si="37"/>
        <v>0.58333333333333337</v>
      </c>
      <c r="T89" s="54"/>
      <c r="U89" s="54"/>
      <c r="V89" s="54">
        <f t="shared" si="38"/>
        <v>0.58333333333333337</v>
      </c>
      <c r="W89" s="43">
        <f t="shared" si="32"/>
        <v>51925.947500000002</v>
      </c>
      <c r="X89" s="43"/>
      <c r="Y89" s="43"/>
      <c r="Z89" s="43">
        <f t="shared" si="39"/>
        <v>51925.947500000002</v>
      </c>
      <c r="AA89" s="43"/>
      <c r="AB89" s="43"/>
      <c r="AC89" s="43"/>
      <c r="AD89" s="54"/>
      <c r="AE89" s="53"/>
      <c r="AF89" s="43"/>
      <c r="AG89" s="54"/>
      <c r="AH89" s="43"/>
      <c r="AI89" s="43"/>
      <c r="AJ89" s="48">
        <f t="shared" si="33"/>
        <v>0.58333333333333337</v>
      </c>
      <c r="AK89" s="43">
        <v>40</v>
      </c>
      <c r="AL89" s="41">
        <f t="shared" si="44"/>
        <v>4129.3</v>
      </c>
      <c r="AM89" s="54"/>
      <c r="AN89" s="54"/>
      <c r="AO89" s="54"/>
      <c r="AP89" s="43">
        <f t="shared" si="45"/>
        <v>4129.3</v>
      </c>
      <c r="AQ89" s="41">
        <f t="shared" si="40"/>
        <v>51925.947500000002</v>
      </c>
      <c r="AR89" s="43">
        <f t="shared" si="41"/>
        <v>56055.247500000005</v>
      </c>
      <c r="AS89" s="43">
        <f t="shared" si="42"/>
        <v>5192.5947500000002</v>
      </c>
      <c r="AT89" s="43">
        <f t="shared" si="46"/>
        <v>61247.842250000002</v>
      </c>
    </row>
    <row r="90" spans="1:46" ht="49.5" x14ac:dyDescent="0.25">
      <c r="A90" s="41">
        <f t="shared" si="47"/>
        <v>73</v>
      </c>
      <c r="B90" s="52" t="s">
        <v>300</v>
      </c>
      <c r="C90" s="52" t="s">
        <v>301</v>
      </c>
      <c r="D90" s="52" t="s">
        <v>302</v>
      </c>
      <c r="E90" s="46" t="s">
        <v>62</v>
      </c>
      <c r="F90" s="46" t="s">
        <v>488</v>
      </c>
      <c r="G90" s="46" t="s">
        <v>68</v>
      </c>
      <c r="H90" s="46" t="s">
        <v>69</v>
      </c>
      <c r="I90" s="46" t="s">
        <v>68</v>
      </c>
      <c r="J90" s="46">
        <v>5.41</v>
      </c>
      <c r="K90" s="46"/>
      <c r="L90" s="43">
        <v>17697</v>
      </c>
      <c r="M90" s="43">
        <f t="shared" si="43"/>
        <v>95740.77</v>
      </c>
      <c r="N90" s="43">
        <f t="shared" si="35"/>
        <v>0</v>
      </c>
      <c r="O90" s="53">
        <v>23</v>
      </c>
      <c r="P90" s="53"/>
      <c r="Q90" s="43"/>
      <c r="R90" s="53">
        <f t="shared" si="36"/>
        <v>23</v>
      </c>
      <c r="S90" s="54">
        <f t="shared" si="37"/>
        <v>1.2777777777777777</v>
      </c>
      <c r="T90" s="54">
        <f t="shared" si="25"/>
        <v>0</v>
      </c>
      <c r="U90" s="54">
        <f t="shared" si="25"/>
        <v>0</v>
      </c>
      <c r="V90" s="54">
        <f t="shared" si="38"/>
        <v>1.2777777777777777</v>
      </c>
      <c r="W90" s="43">
        <f t="shared" si="32"/>
        <v>122335.42833333334</v>
      </c>
      <c r="X90" s="43">
        <f t="shared" ref="X90:X132" si="48">N90/24*P90</f>
        <v>0</v>
      </c>
      <c r="Y90" s="43">
        <f t="shared" ref="Y90:Y132" si="49">N90/24*Q90</f>
        <v>0</v>
      </c>
      <c r="Z90" s="43">
        <f t="shared" si="39"/>
        <v>122335.42833333334</v>
      </c>
      <c r="AA90" s="43"/>
      <c r="AB90" s="43"/>
      <c r="AC90" s="43"/>
      <c r="AD90" s="54"/>
      <c r="AE90" s="53"/>
      <c r="AF90" s="43"/>
      <c r="AG90" s="54"/>
      <c r="AH90" s="43"/>
      <c r="AI90" s="43"/>
      <c r="AJ90" s="48">
        <f t="shared" si="33"/>
        <v>1.2777777777777777</v>
      </c>
      <c r="AK90" s="43">
        <v>40</v>
      </c>
      <c r="AL90" s="41">
        <f t="shared" si="44"/>
        <v>9045.1333333333332</v>
      </c>
      <c r="AM90" s="54"/>
      <c r="AN90" s="54"/>
      <c r="AO90" s="54"/>
      <c r="AP90" s="43">
        <f t="shared" si="45"/>
        <v>9045.1333333333332</v>
      </c>
      <c r="AQ90" s="41">
        <f t="shared" si="40"/>
        <v>122335.42833333334</v>
      </c>
      <c r="AR90" s="43">
        <f t="shared" si="41"/>
        <v>131380.56166666668</v>
      </c>
      <c r="AS90" s="43">
        <f t="shared" si="42"/>
        <v>12233.542833333335</v>
      </c>
      <c r="AT90" s="43">
        <f t="shared" si="46"/>
        <v>143614.10450000002</v>
      </c>
    </row>
    <row r="91" spans="1:46" ht="49.5" x14ac:dyDescent="0.25">
      <c r="A91" s="41">
        <v>74</v>
      </c>
      <c r="B91" s="52" t="s">
        <v>303</v>
      </c>
      <c r="C91" s="52" t="s">
        <v>304</v>
      </c>
      <c r="D91" s="52" t="s">
        <v>305</v>
      </c>
      <c r="E91" s="46" t="s">
        <v>306</v>
      </c>
      <c r="F91" s="46" t="s">
        <v>433</v>
      </c>
      <c r="G91" s="46" t="s">
        <v>110</v>
      </c>
      <c r="H91" s="46" t="s">
        <v>133</v>
      </c>
      <c r="I91" s="46" t="s">
        <v>307</v>
      </c>
      <c r="J91" s="46"/>
      <c r="K91" s="46">
        <v>4.22</v>
      </c>
      <c r="L91" s="43">
        <v>17697</v>
      </c>
      <c r="M91" s="43">
        <f t="shared" si="43"/>
        <v>0</v>
      </c>
      <c r="N91" s="43">
        <f t="shared" si="35"/>
        <v>74681.34</v>
      </c>
      <c r="O91" s="53"/>
      <c r="P91" s="53">
        <v>23</v>
      </c>
      <c r="Q91" s="43">
        <v>0</v>
      </c>
      <c r="R91" s="53">
        <f t="shared" si="36"/>
        <v>23</v>
      </c>
      <c r="S91" s="54">
        <f t="shared" si="37"/>
        <v>0</v>
      </c>
      <c r="T91" s="54">
        <f t="shared" si="25"/>
        <v>0.95833333333333337</v>
      </c>
      <c r="U91" s="54">
        <f t="shared" si="25"/>
        <v>0</v>
      </c>
      <c r="V91" s="54">
        <f t="shared" si="38"/>
        <v>0.95833333333333337</v>
      </c>
      <c r="W91" s="43">
        <f t="shared" si="32"/>
        <v>0</v>
      </c>
      <c r="X91" s="43">
        <f t="shared" si="48"/>
        <v>71569.617499999993</v>
      </c>
      <c r="Y91" s="43">
        <f t="shared" si="49"/>
        <v>0</v>
      </c>
      <c r="Z91" s="43">
        <f t="shared" si="39"/>
        <v>71569.617499999993</v>
      </c>
      <c r="AA91" s="43"/>
      <c r="AB91" s="43"/>
      <c r="AC91" s="43"/>
      <c r="AD91" s="54"/>
      <c r="AE91" s="53"/>
      <c r="AF91" s="43"/>
      <c r="AG91" s="54"/>
      <c r="AH91" s="43"/>
      <c r="AI91" s="43"/>
      <c r="AJ91" s="48">
        <f t="shared" si="33"/>
        <v>0.95833333333333337</v>
      </c>
      <c r="AK91" s="43">
        <v>40</v>
      </c>
      <c r="AL91" s="41">
        <f t="shared" si="44"/>
        <v>6783.85</v>
      </c>
      <c r="AM91" s="54"/>
      <c r="AN91" s="54"/>
      <c r="AO91" s="54"/>
      <c r="AP91" s="43">
        <f t="shared" si="45"/>
        <v>6783.85</v>
      </c>
      <c r="AQ91" s="41">
        <f t="shared" si="40"/>
        <v>71569.617499999993</v>
      </c>
      <c r="AR91" s="43">
        <f t="shared" si="41"/>
        <v>78353.467499999999</v>
      </c>
      <c r="AS91" s="43">
        <f t="shared" si="42"/>
        <v>7156.9617499999995</v>
      </c>
      <c r="AT91" s="43">
        <f t="shared" si="46"/>
        <v>85510.429250000001</v>
      </c>
    </row>
    <row r="92" spans="1:46" ht="49.5" x14ac:dyDescent="0.25">
      <c r="A92" s="41">
        <f t="shared" si="47"/>
        <v>75</v>
      </c>
      <c r="B92" s="52" t="s">
        <v>308</v>
      </c>
      <c r="C92" s="52" t="s">
        <v>309</v>
      </c>
      <c r="D92" s="52" t="s">
        <v>310</v>
      </c>
      <c r="E92" s="46" t="s">
        <v>62</v>
      </c>
      <c r="F92" s="46" t="s">
        <v>489</v>
      </c>
      <c r="G92" s="46" t="s">
        <v>311</v>
      </c>
      <c r="H92" s="46" t="s">
        <v>64</v>
      </c>
      <c r="I92" s="46" t="s">
        <v>63</v>
      </c>
      <c r="J92" s="46">
        <v>4.95</v>
      </c>
      <c r="K92" s="46"/>
      <c r="L92" s="43">
        <v>17697</v>
      </c>
      <c r="M92" s="43">
        <f t="shared" si="43"/>
        <v>87600.150000000009</v>
      </c>
      <c r="N92" s="43">
        <f t="shared" si="35"/>
        <v>0</v>
      </c>
      <c r="O92" s="53">
        <v>25.5</v>
      </c>
      <c r="P92" s="53"/>
      <c r="Q92" s="43"/>
      <c r="R92" s="53">
        <f t="shared" si="36"/>
        <v>25.5</v>
      </c>
      <c r="S92" s="54">
        <f t="shared" si="37"/>
        <v>1.4166666666666667</v>
      </c>
      <c r="T92" s="54">
        <f t="shared" si="25"/>
        <v>0</v>
      </c>
      <c r="U92" s="54">
        <f t="shared" si="25"/>
        <v>0</v>
      </c>
      <c r="V92" s="54">
        <f t="shared" si="38"/>
        <v>1.4166666666666667</v>
      </c>
      <c r="W92" s="43">
        <f t="shared" si="32"/>
        <v>124100.21250000001</v>
      </c>
      <c r="X92" s="43">
        <f t="shared" si="48"/>
        <v>0</v>
      </c>
      <c r="Y92" s="43">
        <f t="shared" si="49"/>
        <v>0</v>
      </c>
      <c r="Z92" s="43">
        <f t="shared" si="39"/>
        <v>124100.21250000001</v>
      </c>
      <c r="AA92" s="43"/>
      <c r="AB92" s="43"/>
      <c r="AC92" s="43"/>
      <c r="AD92" s="54"/>
      <c r="AE92" s="53"/>
      <c r="AF92" s="43"/>
      <c r="AG92" s="54"/>
      <c r="AH92" s="43"/>
      <c r="AI92" s="43"/>
      <c r="AJ92" s="48">
        <f t="shared" si="33"/>
        <v>1.4166666666666667</v>
      </c>
      <c r="AK92" s="43">
        <v>40</v>
      </c>
      <c r="AL92" s="41">
        <f t="shared" si="44"/>
        <v>10028.299999999999</v>
      </c>
      <c r="AM92" s="54"/>
      <c r="AN92" s="54"/>
      <c r="AO92" s="54"/>
      <c r="AP92" s="43">
        <f t="shared" si="45"/>
        <v>10028.299999999999</v>
      </c>
      <c r="AQ92" s="41">
        <f t="shared" si="40"/>
        <v>124100.21250000001</v>
      </c>
      <c r="AR92" s="43">
        <f t="shared" si="41"/>
        <v>134128.51250000001</v>
      </c>
      <c r="AS92" s="43">
        <f t="shared" si="42"/>
        <v>12410.021250000002</v>
      </c>
      <c r="AT92" s="43">
        <f t="shared" si="46"/>
        <v>146538.53375</v>
      </c>
    </row>
    <row r="93" spans="1:46" ht="33" x14ac:dyDescent="0.25">
      <c r="A93" s="41">
        <v>76</v>
      </c>
      <c r="B93" s="52" t="s">
        <v>312</v>
      </c>
      <c r="C93" s="52" t="s">
        <v>313</v>
      </c>
      <c r="D93" s="52" t="s">
        <v>314</v>
      </c>
      <c r="E93" s="46" t="s">
        <v>62</v>
      </c>
      <c r="F93" s="46" t="s">
        <v>490</v>
      </c>
      <c r="G93" s="46" t="s">
        <v>315</v>
      </c>
      <c r="H93" s="46" t="s">
        <v>568</v>
      </c>
      <c r="I93" s="46" t="s">
        <v>315</v>
      </c>
      <c r="J93" s="46"/>
      <c r="K93" s="46">
        <v>4.62</v>
      </c>
      <c r="L93" s="43">
        <v>17697</v>
      </c>
      <c r="M93" s="43">
        <f t="shared" si="43"/>
        <v>0</v>
      </c>
      <c r="N93" s="43">
        <f t="shared" si="35"/>
        <v>81760.14</v>
      </c>
      <c r="O93" s="53"/>
      <c r="P93" s="53">
        <v>7</v>
      </c>
      <c r="Q93" s="43"/>
      <c r="R93" s="53">
        <f t="shared" si="36"/>
        <v>7</v>
      </c>
      <c r="S93" s="54">
        <f t="shared" si="37"/>
        <v>0</v>
      </c>
      <c r="T93" s="54">
        <f t="shared" si="25"/>
        <v>0.29166666666666669</v>
      </c>
      <c r="U93" s="54">
        <f t="shared" si="25"/>
        <v>0</v>
      </c>
      <c r="V93" s="54">
        <f t="shared" si="38"/>
        <v>0.29166666666666669</v>
      </c>
      <c r="W93" s="43">
        <f t="shared" si="32"/>
        <v>0</v>
      </c>
      <c r="X93" s="43">
        <f t="shared" si="48"/>
        <v>23846.7075</v>
      </c>
      <c r="Y93" s="43">
        <f t="shared" si="49"/>
        <v>0</v>
      </c>
      <c r="Z93" s="43">
        <f t="shared" si="39"/>
        <v>23846.7075</v>
      </c>
      <c r="AA93" s="43"/>
      <c r="AB93" s="43"/>
      <c r="AC93" s="43"/>
      <c r="AD93" s="54"/>
      <c r="AE93" s="53"/>
      <c r="AF93" s="43"/>
      <c r="AG93" s="54"/>
      <c r="AH93" s="43"/>
      <c r="AI93" s="43"/>
      <c r="AJ93" s="48">
        <f t="shared" si="33"/>
        <v>0.29166666666666669</v>
      </c>
      <c r="AK93" s="43">
        <v>40</v>
      </c>
      <c r="AL93" s="41">
        <f t="shared" si="44"/>
        <v>2064.65</v>
      </c>
      <c r="AM93" s="54"/>
      <c r="AN93" s="54"/>
      <c r="AO93" s="54"/>
      <c r="AP93" s="43">
        <f t="shared" si="45"/>
        <v>2064.65</v>
      </c>
      <c r="AQ93" s="41">
        <f t="shared" si="40"/>
        <v>23846.7075</v>
      </c>
      <c r="AR93" s="43">
        <f t="shared" si="41"/>
        <v>25911.357500000002</v>
      </c>
      <c r="AS93" s="43">
        <f t="shared" si="42"/>
        <v>2384.6707500000002</v>
      </c>
      <c r="AT93" s="43">
        <f t="shared" si="46"/>
        <v>28296.028250000003</v>
      </c>
    </row>
    <row r="94" spans="1:46" ht="49.5" x14ac:dyDescent="0.25">
      <c r="A94" s="41">
        <f t="shared" si="47"/>
        <v>77</v>
      </c>
      <c r="B94" s="52" t="s">
        <v>316</v>
      </c>
      <c r="C94" s="52" t="s">
        <v>317</v>
      </c>
      <c r="D94" s="52" t="s">
        <v>318</v>
      </c>
      <c r="E94" s="46" t="s">
        <v>62</v>
      </c>
      <c r="F94" s="46" t="s">
        <v>491</v>
      </c>
      <c r="G94" s="46" t="s">
        <v>100</v>
      </c>
      <c r="H94" s="46" t="s">
        <v>77</v>
      </c>
      <c r="I94" s="46" t="s">
        <v>100</v>
      </c>
      <c r="J94" s="46">
        <v>4.8099999999999996</v>
      </c>
      <c r="K94" s="46"/>
      <c r="L94" s="43">
        <v>17697</v>
      </c>
      <c r="M94" s="43">
        <f t="shared" si="43"/>
        <v>85122.569999999992</v>
      </c>
      <c r="N94" s="43">
        <f t="shared" si="35"/>
        <v>0</v>
      </c>
      <c r="O94" s="53">
        <v>29</v>
      </c>
      <c r="P94" s="53"/>
      <c r="Q94" s="43"/>
      <c r="R94" s="53">
        <f t="shared" si="36"/>
        <v>29</v>
      </c>
      <c r="S94" s="54">
        <f t="shared" si="37"/>
        <v>1.6111111111111112</v>
      </c>
      <c r="T94" s="54">
        <f t="shared" si="25"/>
        <v>0</v>
      </c>
      <c r="U94" s="54">
        <f t="shared" si="25"/>
        <v>0</v>
      </c>
      <c r="V94" s="54">
        <f t="shared" si="38"/>
        <v>1.6111111111111112</v>
      </c>
      <c r="W94" s="43">
        <f t="shared" si="32"/>
        <v>137141.91833333331</v>
      </c>
      <c r="X94" s="43">
        <f t="shared" si="48"/>
        <v>0</v>
      </c>
      <c r="Y94" s="43">
        <f t="shared" si="49"/>
        <v>0</v>
      </c>
      <c r="Z94" s="43">
        <f t="shared" si="39"/>
        <v>137141.91833333331</v>
      </c>
      <c r="AA94" s="43"/>
      <c r="AB94" s="43"/>
      <c r="AC94" s="43"/>
      <c r="AD94" s="54"/>
      <c r="AE94" s="53"/>
      <c r="AF94" s="43"/>
      <c r="AG94" s="54"/>
      <c r="AH94" s="43"/>
      <c r="AI94" s="43"/>
      <c r="AJ94" s="48">
        <f t="shared" si="33"/>
        <v>1.6111111111111112</v>
      </c>
      <c r="AK94" s="43">
        <v>40</v>
      </c>
      <c r="AL94" s="41">
        <f t="shared" si="44"/>
        <v>11404.733333333332</v>
      </c>
      <c r="AM94" s="54"/>
      <c r="AN94" s="54"/>
      <c r="AO94" s="54"/>
      <c r="AP94" s="43">
        <f t="shared" si="45"/>
        <v>11404.733333333332</v>
      </c>
      <c r="AQ94" s="41">
        <f t="shared" si="40"/>
        <v>137141.91833333331</v>
      </c>
      <c r="AR94" s="43">
        <f t="shared" si="41"/>
        <v>148546.65166666664</v>
      </c>
      <c r="AS94" s="43">
        <f t="shared" si="42"/>
        <v>13714.191833333331</v>
      </c>
      <c r="AT94" s="43">
        <f t="shared" si="46"/>
        <v>162260.84349999996</v>
      </c>
    </row>
    <row r="95" spans="1:46" ht="82.5" x14ac:dyDescent="0.25">
      <c r="A95" s="41">
        <v>78</v>
      </c>
      <c r="B95" s="52" t="s">
        <v>319</v>
      </c>
      <c r="C95" s="52" t="s">
        <v>320</v>
      </c>
      <c r="D95" s="52" t="s">
        <v>321</v>
      </c>
      <c r="E95" s="46" t="s">
        <v>62</v>
      </c>
      <c r="F95" s="46" t="s">
        <v>492</v>
      </c>
      <c r="G95" s="46" t="s">
        <v>100</v>
      </c>
      <c r="H95" s="46" t="s">
        <v>77</v>
      </c>
      <c r="I95" s="46" t="s">
        <v>100</v>
      </c>
      <c r="J95" s="46">
        <v>4.66</v>
      </c>
      <c r="K95" s="46"/>
      <c r="L95" s="43">
        <v>17697</v>
      </c>
      <c r="M95" s="43">
        <f t="shared" si="43"/>
        <v>82468.02</v>
      </c>
      <c r="N95" s="43">
        <f t="shared" si="35"/>
        <v>0</v>
      </c>
      <c r="O95" s="53">
        <v>8.5</v>
      </c>
      <c r="P95" s="53"/>
      <c r="Q95" s="43"/>
      <c r="R95" s="53">
        <f t="shared" si="36"/>
        <v>8.5</v>
      </c>
      <c r="S95" s="54">
        <f t="shared" si="37"/>
        <v>0.47222222222222221</v>
      </c>
      <c r="T95" s="54">
        <f t="shared" si="25"/>
        <v>0</v>
      </c>
      <c r="U95" s="54">
        <f t="shared" si="25"/>
        <v>0</v>
      </c>
      <c r="V95" s="54">
        <f t="shared" si="38"/>
        <v>0.47222222222222221</v>
      </c>
      <c r="W95" s="43">
        <f t="shared" si="32"/>
        <v>38943.231666666674</v>
      </c>
      <c r="X95" s="43">
        <f t="shared" si="48"/>
        <v>0</v>
      </c>
      <c r="Y95" s="43">
        <f t="shared" si="49"/>
        <v>0</v>
      </c>
      <c r="Z95" s="43">
        <f t="shared" si="39"/>
        <v>38943.231666666674</v>
      </c>
      <c r="AA95" s="43"/>
      <c r="AB95" s="43"/>
      <c r="AC95" s="43"/>
      <c r="AD95" s="54"/>
      <c r="AE95" s="53"/>
      <c r="AF95" s="43"/>
      <c r="AG95" s="54"/>
      <c r="AH95" s="43"/>
      <c r="AI95" s="43"/>
      <c r="AJ95" s="48">
        <f t="shared" si="33"/>
        <v>0.47222222222222221</v>
      </c>
      <c r="AK95" s="43">
        <v>40</v>
      </c>
      <c r="AL95" s="41">
        <f t="shared" si="44"/>
        <v>3342.7666666666669</v>
      </c>
      <c r="AM95" s="54"/>
      <c r="AN95" s="54"/>
      <c r="AO95" s="54"/>
      <c r="AP95" s="43">
        <f t="shared" si="45"/>
        <v>3342.7666666666669</v>
      </c>
      <c r="AQ95" s="41">
        <f t="shared" si="40"/>
        <v>38943.231666666674</v>
      </c>
      <c r="AR95" s="43">
        <f t="shared" si="41"/>
        <v>42285.998333333344</v>
      </c>
      <c r="AS95" s="43">
        <f t="shared" si="42"/>
        <v>3894.3231666666675</v>
      </c>
      <c r="AT95" s="43">
        <f t="shared" si="46"/>
        <v>46180.321500000013</v>
      </c>
    </row>
    <row r="96" spans="1:46" ht="33" x14ac:dyDescent="0.25">
      <c r="A96" s="41">
        <f t="shared" si="47"/>
        <v>79</v>
      </c>
      <c r="B96" s="52" t="s">
        <v>322</v>
      </c>
      <c r="C96" s="52" t="s">
        <v>323</v>
      </c>
      <c r="D96" s="52" t="s">
        <v>324</v>
      </c>
      <c r="E96" s="46" t="s">
        <v>62</v>
      </c>
      <c r="F96" s="46" t="s">
        <v>493</v>
      </c>
      <c r="G96" s="46" t="s">
        <v>68</v>
      </c>
      <c r="H96" s="46" t="s">
        <v>69</v>
      </c>
      <c r="I96" s="46" t="s">
        <v>68</v>
      </c>
      <c r="J96" s="46">
        <v>5.16</v>
      </c>
      <c r="K96" s="46"/>
      <c r="L96" s="43">
        <v>17697</v>
      </c>
      <c r="M96" s="43">
        <f t="shared" si="43"/>
        <v>91316.52</v>
      </c>
      <c r="N96" s="43">
        <f t="shared" si="35"/>
        <v>0</v>
      </c>
      <c r="O96" s="53">
        <v>6.5</v>
      </c>
      <c r="P96" s="53"/>
      <c r="Q96" s="43"/>
      <c r="R96" s="53">
        <f t="shared" si="36"/>
        <v>6.5</v>
      </c>
      <c r="S96" s="54">
        <f t="shared" si="37"/>
        <v>0.3611111111111111</v>
      </c>
      <c r="T96" s="54"/>
      <c r="U96" s="54"/>
      <c r="V96" s="54">
        <f t="shared" si="38"/>
        <v>0.3611111111111111</v>
      </c>
      <c r="W96" s="43">
        <f t="shared" si="32"/>
        <v>32975.410000000003</v>
      </c>
      <c r="X96" s="43">
        <f t="shared" si="48"/>
        <v>0</v>
      </c>
      <c r="Y96" s="43">
        <f t="shared" si="49"/>
        <v>0</v>
      </c>
      <c r="Z96" s="43">
        <f t="shared" si="39"/>
        <v>32975.410000000003</v>
      </c>
      <c r="AA96" s="43"/>
      <c r="AB96" s="43"/>
      <c r="AC96" s="43"/>
      <c r="AD96" s="54"/>
      <c r="AE96" s="53"/>
      <c r="AF96" s="43"/>
      <c r="AG96" s="54"/>
      <c r="AH96" s="43"/>
      <c r="AI96" s="43"/>
      <c r="AJ96" s="48">
        <f t="shared" si="33"/>
        <v>0.3611111111111111</v>
      </c>
      <c r="AK96" s="43">
        <v>40</v>
      </c>
      <c r="AL96" s="41">
        <f t="shared" si="44"/>
        <v>2556.2333333333336</v>
      </c>
      <c r="AM96" s="54"/>
      <c r="AN96" s="54"/>
      <c r="AO96" s="54"/>
      <c r="AP96" s="43">
        <f t="shared" si="45"/>
        <v>2556.2333333333336</v>
      </c>
      <c r="AQ96" s="41">
        <f t="shared" si="40"/>
        <v>32975.410000000003</v>
      </c>
      <c r="AR96" s="43">
        <f t="shared" si="41"/>
        <v>35531.643333333341</v>
      </c>
      <c r="AS96" s="43">
        <f t="shared" si="42"/>
        <v>3297.5410000000006</v>
      </c>
      <c r="AT96" s="43">
        <f t="shared" si="46"/>
        <v>38829.184333333338</v>
      </c>
    </row>
    <row r="97" spans="1:46" ht="49.5" x14ac:dyDescent="0.25">
      <c r="A97" s="41">
        <v>80</v>
      </c>
      <c r="B97" s="52" t="s">
        <v>325</v>
      </c>
      <c r="C97" s="52" t="s">
        <v>326</v>
      </c>
      <c r="D97" s="52" t="s">
        <v>327</v>
      </c>
      <c r="E97" s="46" t="s">
        <v>62</v>
      </c>
      <c r="F97" s="46" t="s">
        <v>494</v>
      </c>
      <c r="G97" s="46" t="s">
        <v>328</v>
      </c>
      <c r="H97" s="46" t="s">
        <v>570</v>
      </c>
      <c r="I97" s="46" t="s">
        <v>328</v>
      </c>
      <c r="J97" s="46">
        <v>5.41</v>
      </c>
      <c r="K97" s="46">
        <v>4.75</v>
      </c>
      <c r="L97" s="43">
        <v>17697</v>
      </c>
      <c r="M97" s="43">
        <f t="shared" si="43"/>
        <v>95740.77</v>
      </c>
      <c r="N97" s="43">
        <f t="shared" si="35"/>
        <v>84060.75</v>
      </c>
      <c r="O97" s="53">
        <v>25.5</v>
      </c>
      <c r="P97" s="53"/>
      <c r="Q97" s="43">
        <v>6</v>
      </c>
      <c r="R97" s="53">
        <f t="shared" si="36"/>
        <v>31.5</v>
      </c>
      <c r="S97" s="54">
        <f t="shared" si="37"/>
        <v>1.4166666666666667</v>
      </c>
      <c r="T97" s="54">
        <f t="shared" si="25"/>
        <v>0</v>
      </c>
      <c r="U97" s="54">
        <f t="shared" si="25"/>
        <v>0.25</v>
      </c>
      <c r="V97" s="54">
        <f t="shared" si="38"/>
        <v>1.6666666666666667</v>
      </c>
      <c r="W97" s="43">
        <f t="shared" si="32"/>
        <v>135632.75750000001</v>
      </c>
      <c r="X97" s="43">
        <f t="shared" si="48"/>
        <v>0</v>
      </c>
      <c r="Y97" s="43">
        <f t="shared" si="49"/>
        <v>21015.1875</v>
      </c>
      <c r="Z97" s="43">
        <f t="shared" si="39"/>
        <v>156647.94500000001</v>
      </c>
      <c r="AA97" s="43"/>
      <c r="AB97" s="43"/>
      <c r="AC97" s="43"/>
      <c r="AD97" s="54"/>
      <c r="AE97" s="53"/>
      <c r="AF97" s="43"/>
      <c r="AG97" s="54"/>
      <c r="AH97" s="43"/>
      <c r="AI97" s="43"/>
      <c r="AJ97" s="48">
        <f t="shared" si="33"/>
        <v>1.4166666666666667</v>
      </c>
      <c r="AK97" s="43">
        <v>40</v>
      </c>
      <c r="AL97" s="41">
        <f t="shared" si="44"/>
        <v>10028.299999999999</v>
      </c>
      <c r="AM97" s="54"/>
      <c r="AN97" s="54"/>
      <c r="AO97" s="54"/>
      <c r="AP97" s="43">
        <f t="shared" si="45"/>
        <v>10028.299999999999</v>
      </c>
      <c r="AQ97" s="41">
        <f t="shared" si="40"/>
        <v>156647.94500000001</v>
      </c>
      <c r="AR97" s="43">
        <f t="shared" si="41"/>
        <v>166676.245</v>
      </c>
      <c r="AS97" s="43">
        <f t="shared" si="42"/>
        <v>15664.794500000002</v>
      </c>
      <c r="AT97" s="43">
        <f t="shared" si="46"/>
        <v>182341.03949999998</v>
      </c>
    </row>
    <row r="98" spans="1:46" ht="33" x14ac:dyDescent="0.25">
      <c r="A98" s="41">
        <f t="shared" si="47"/>
        <v>81</v>
      </c>
      <c r="B98" s="52" t="s">
        <v>329</v>
      </c>
      <c r="C98" s="52" t="s">
        <v>227</v>
      </c>
      <c r="D98" s="52" t="s">
        <v>330</v>
      </c>
      <c r="E98" s="46" t="s">
        <v>62</v>
      </c>
      <c r="F98" s="46" t="s">
        <v>495</v>
      </c>
      <c r="G98" s="46" t="s">
        <v>76</v>
      </c>
      <c r="H98" s="46" t="s">
        <v>77</v>
      </c>
      <c r="I98" s="46" t="s">
        <v>76</v>
      </c>
      <c r="J98" s="46">
        <v>5.16</v>
      </c>
      <c r="K98" s="46"/>
      <c r="L98" s="43">
        <v>17697</v>
      </c>
      <c r="M98" s="43">
        <f t="shared" si="43"/>
        <v>91316.52</v>
      </c>
      <c r="N98" s="43">
        <f t="shared" si="35"/>
        <v>0</v>
      </c>
      <c r="O98" s="53">
        <v>12.5</v>
      </c>
      <c r="P98" s="53"/>
      <c r="Q98" s="63"/>
      <c r="R98" s="53">
        <f t="shared" si="36"/>
        <v>12.5</v>
      </c>
      <c r="S98" s="54">
        <f t="shared" si="37"/>
        <v>0.69444444444444442</v>
      </c>
      <c r="T98" s="54">
        <f t="shared" si="25"/>
        <v>0</v>
      </c>
      <c r="U98" s="54">
        <f t="shared" si="25"/>
        <v>0</v>
      </c>
      <c r="V98" s="54">
        <f t="shared" si="38"/>
        <v>0.69444444444444442</v>
      </c>
      <c r="W98" s="43">
        <f t="shared" si="32"/>
        <v>63414.250000000007</v>
      </c>
      <c r="X98" s="43">
        <f t="shared" si="48"/>
        <v>0</v>
      </c>
      <c r="Y98" s="43">
        <f t="shared" si="49"/>
        <v>0</v>
      </c>
      <c r="Z98" s="43">
        <f t="shared" si="39"/>
        <v>63414.250000000007</v>
      </c>
      <c r="AA98" s="63"/>
      <c r="AB98" s="63"/>
      <c r="AC98" s="63"/>
      <c r="AD98" s="64"/>
      <c r="AE98" s="65"/>
      <c r="AF98" s="63"/>
      <c r="AG98" s="64"/>
      <c r="AH98" s="63"/>
      <c r="AI98" s="63"/>
      <c r="AJ98" s="48">
        <f t="shared" si="33"/>
        <v>0.69444444444444442</v>
      </c>
      <c r="AK98" s="43">
        <v>40</v>
      </c>
      <c r="AL98" s="41">
        <f t="shared" si="44"/>
        <v>4915.833333333333</v>
      </c>
      <c r="AM98" s="64"/>
      <c r="AN98" s="64"/>
      <c r="AO98" s="64"/>
      <c r="AP98" s="43">
        <f t="shared" si="45"/>
        <v>4915.833333333333</v>
      </c>
      <c r="AQ98" s="41">
        <f t="shared" si="40"/>
        <v>63414.250000000007</v>
      </c>
      <c r="AR98" s="43">
        <f t="shared" si="41"/>
        <v>68330.083333333343</v>
      </c>
      <c r="AS98" s="43">
        <f t="shared" si="42"/>
        <v>6341.4250000000011</v>
      </c>
      <c r="AT98" s="43">
        <f t="shared" si="46"/>
        <v>74671.508333333346</v>
      </c>
    </row>
    <row r="99" spans="1:46" ht="49.5" x14ac:dyDescent="0.25">
      <c r="A99" s="41">
        <v>82</v>
      </c>
      <c r="B99" s="52" t="s">
        <v>331</v>
      </c>
      <c r="C99" s="52" t="s">
        <v>332</v>
      </c>
      <c r="D99" s="52" t="s">
        <v>333</v>
      </c>
      <c r="E99" s="46" t="s">
        <v>62</v>
      </c>
      <c r="F99" s="46" t="s">
        <v>496</v>
      </c>
      <c r="G99" s="46" t="s">
        <v>334</v>
      </c>
      <c r="H99" s="46" t="s">
        <v>570</v>
      </c>
      <c r="I99" s="46" t="s">
        <v>335</v>
      </c>
      <c r="J99" s="46">
        <v>5.41</v>
      </c>
      <c r="K99" s="46">
        <v>4.75</v>
      </c>
      <c r="L99" s="43">
        <v>17697</v>
      </c>
      <c r="M99" s="43">
        <f t="shared" si="43"/>
        <v>95740.77</v>
      </c>
      <c r="N99" s="43">
        <f t="shared" si="35"/>
        <v>84060.75</v>
      </c>
      <c r="O99" s="53">
        <v>11.5</v>
      </c>
      <c r="P99" s="53"/>
      <c r="Q99" s="43">
        <v>6</v>
      </c>
      <c r="R99" s="53">
        <f t="shared" si="36"/>
        <v>17.5</v>
      </c>
      <c r="S99" s="54">
        <f t="shared" si="37"/>
        <v>0.63888888888888884</v>
      </c>
      <c r="T99" s="54">
        <f t="shared" si="25"/>
        <v>0</v>
      </c>
      <c r="U99" s="54">
        <f t="shared" si="25"/>
        <v>0.25</v>
      </c>
      <c r="V99" s="54">
        <f t="shared" si="38"/>
        <v>0.88888888888888884</v>
      </c>
      <c r="W99" s="43">
        <f t="shared" si="32"/>
        <v>61167.714166666672</v>
      </c>
      <c r="X99" s="43">
        <f t="shared" si="48"/>
        <v>0</v>
      </c>
      <c r="Y99" s="43">
        <f t="shared" si="49"/>
        <v>21015.1875</v>
      </c>
      <c r="Z99" s="43">
        <f t="shared" si="39"/>
        <v>82182.901666666672</v>
      </c>
      <c r="AA99" s="43"/>
      <c r="AB99" s="43"/>
      <c r="AC99" s="43"/>
      <c r="AD99" s="54"/>
      <c r="AE99" s="53"/>
      <c r="AF99" s="43"/>
      <c r="AG99" s="54"/>
      <c r="AH99" s="43"/>
      <c r="AI99" s="43"/>
      <c r="AJ99" s="48">
        <f t="shared" si="33"/>
        <v>0.63888888888888884</v>
      </c>
      <c r="AK99" s="43">
        <v>40</v>
      </c>
      <c r="AL99" s="41">
        <f t="shared" si="44"/>
        <v>4522.5666666666666</v>
      </c>
      <c r="AM99" s="54"/>
      <c r="AN99" s="54"/>
      <c r="AO99" s="54"/>
      <c r="AP99" s="43">
        <f t="shared" si="45"/>
        <v>4522.5666666666666</v>
      </c>
      <c r="AQ99" s="41">
        <f t="shared" si="40"/>
        <v>82182.901666666672</v>
      </c>
      <c r="AR99" s="43">
        <f t="shared" si="41"/>
        <v>86705.468333333338</v>
      </c>
      <c r="AS99" s="43">
        <f t="shared" si="42"/>
        <v>8218.2901666666676</v>
      </c>
      <c r="AT99" s="43">
        <f t="shared" si="46"/>
        <v>94923.758500000011</v>
      </c>
    </row>
    <row r="100" spans="1:46" ht="33" x14ac:dyDescent="0.25">
      <c r="A100" s="41">
        <f t="shared" si="47"/>
        <v>83</v>
      </c>
      <c r="B100" s="52" t="s">
        <v>336</v>
      </c>
      <c r="C100" s="52" t="s">
        <v>304</v>
      </c>
      <c r="D100" s="52" t="s">
        <v>337</v>
      </c>
      <c r="E100" s="46" t="s">
        <v>306</v>
      </c>
      <c r="F100" s="46" t="s">
        <v>497</v>
      </c>
      <c r="G100" s="46"/>
      <c r="H100" s="46" t="s">
        <v>133</v>
      </c>
      <c r="I100" s="46" t="s">
        <v>110</v>
      </c>
      <c r="J100" s="46">
        <v>0</v>
      </c>
      <c r="K100" s="46">
        <v>3.57</v>
      </c>
      <c r="L100" s="43">
        <v>17697</v>
      </c>
      <c r="M100" s="43">
        <f t="shared" si="43"/>
        <v>0</v>
      </c>
      <c r="N100" s="43">
        <f t="shared" si="35"/>
        <v>63178.289999999994</v>
      </c>
      <c r="O100" s="53">
        <v>0</v>
      </c>
      <c r="P100" s="53">
        <v>8</v>
      </c>
      <c r="Q100" s="43">
        <v>0</v>
      </c>
      <c r="R100" s="53">
        <f t="shared" si="36"/>
        <v>8</v>
      </c>
      <c r="S100" s="54">
        <f t="shared" si="37"/>
        <v>0</v>
      </c>
      <c r="T100" s="54">
        <f t="shared" ref="T100:U117" si="50">P100/24</f>
        <v>0.33333333333333331</v>
      </c>
      <c r="U100" s="54">
        <f t="shared" si="50"/>
        <v>0</v>
      </c>
      <c r="V100" s="54">
        <f t="shared" si="38"/>
        <v>0.33333333333333331</v>
      </c>
      <c r="W100" s="43">
        <f t="shared" si="32"/>
        <v>0</v>
      </c>
      <c r="X100" s="43">
        <f t="shared" si="48"/>
        <v>21059.429999999997</v>
      </c>
      <c r="Y100" s="43">
        <f t="shared" si="49"/>
        <v>0</v>
      </c>
      <c r="Z100" s="43">
        <f t="shared" si="39"/>
        <v>21059.429999999997</v>
      </c>
      <c r="AA100" s="43"/>
      <c r="AB100" s="43"/>
      <c r="AC100" s="43"/>
      <c r="AD100" s="54"/>
      <c r="AE100" s="53"/>
      <c r="AF100" s="43"/>
      <c r="AG100" s="54"/>
      <c r="AH100" s="43"/>
      <c r="AI100" s="43"/>
      <c r="AJ100" s="48">
        <f t="shared" si="33"/>
        <v>0.33333333333333331</v>
      </c>
      <c r="AK100" s="43">
        <v>40</v>
      </c>
      <c r="AL100" s="41">
        <f t="shared" si="44"/>
        <v>2359.6</v>
      </c>
      <c r="AM100" s="54"/>
      <c r="AN100" s="54"/>
      <c r="AO100" s="54"/>
      <c r="AP100" s="43">
        <f t="shared" si="45"/>
        <v>2359.6</v>
      </c>
      <c r="AQ100" s="41">
        <f t="shared" si="40"/>
        <v>21059.429999999997</v>
      </c>
      <c r="AR100" s="43">
        <f t="shared" si="41"/>
        <v>23419.029999999995</v>
      </c>
      <c r="AS100" s="43">
        <f t="shared" si="42"/>
        <v>2105.9429999999998</v>
      </c>
      <c r="AT100" s="43">
        <f t="shared" si="46"/>
        <v>25524.972999999994</v>
      </c>
    </row>
    <row r="101" spans="1:46" ht="52.5" customHeight="1" x14ac:dyDescent="0.25">
      <c r="A101" s="41">
        <v>84</v>
      </c>
      <c r="B101" s="52" t="s">
        <v>338</v>
      </c>
      <c r="C101" s="52" t="s">
        <v>74</v>
      </c>
      <c r="D101" s="52" t="s">
        <v>339</v>
      </c>
      <c r="E101" s="46" t="s">
        <v>306</v>
      </c>
      <c r="F101" s="46" t="s">
        <v>498</v>
      </c>
      <c r="G101" s="46" t="s">
        <v>341</v>
      </c>
      <c r="H101" s="46" t="s">
        <v>571</v>
      </c>
      <c r="I101" s="46" t="s">
        <v>341</v>
      </c>
      <c r="J101" s="46">
        <v>3.49</v>
      </c>
      <c r="K101" s="46">
        <v>4.4000000000000004</v>
      </c>
      <c r="L101" s="43">
        <v>17697</v>
      </c>
      <c r="M101" s="43">
        <f t="shared" si="43"/>
        <v>61762.530000000006</v>
      </c>
      <c r="N101" s="43">
        <f t="shared" si="35"/>
        <v>77866.8</v>
      </c>
      <c r="O101" s="53">
        <v>16</v>
      </c>
      <c r="P101" s="53"/>
      <c r="Q101" s="43">
        <v>6</v>
      </c>
      <c r="R101" s="53">
        <f t="shared" si="36"/>
        <v>22</v>
      </c>
      <c r="S101" s="54">
        <f t="shared" si="37"/>
        <v>0.88888888888888884</v>
      </c>
      <c r="T101" s="54">
        <f t="shared" si="50"/>
        <v>0</v>
      </c>
      <c r="U101" s="54">
        <f t="shared" si="50"/>
        <v>0.25</v>
      </c>
      <c r="V101" s="54">
        <f t="shared" si="38"/>
        <v>1.1388888888888888</v>
      </c>
      <c r="W101" s="43">
        <f t="shared" si="32"/>
        <v>54900.026666666672</v>
      </c>
      <c r="X101" s="43">
        <f t="shared" si="48"/>
        <v>0</v>
      </c>
      <c r="Y101" s="43">
        <f t="shared" si="49"/>
        <v>19466.7</v>
      </c>
      <c r="Z101" s="43">
        <f t="shared" si="39"/>
        <v>74366.726666666669</v>
      </c>
      <c r="AA101" s="43"/>
      <c r="AB101" s="43"/>
      <c r="AC101" s="43"/>
      <c r="AD101" s="54"/>
      <c r="AE101" s="53"/>
      <c r="AF101" s="43"/>
      <c r="AG101" s="54"/>
      <c r="AH101" s="43"/>
      <c r="AI101" s="43"/>
      <c r="AJ101" s="48">
        <f t="shared" si="33"/>
        <v>0.88888888888888884</v>
      </c>
      <c r="AK101" s="43">
        <v>40</v>
      </c>
      <c r="AL101" s="41">
        <f t="shared" si="44"/>
        <v>6292.2666666666664</v>
      </c>
      <c r="AM101" s="54"/>
      <c r="AN101" s="54"/>
      <c r="AO101" s="54"/>
      <c r="AP101" s="43">
        <f t="shared" si="45"/>
        <v>6292.2666666666664</v>
      </c>
      <c r="AQ101" s="41">
        <f t="shared" si="40"/>
        <v>74366.726666666669</v>
      </c>
      <c r="AR101" s="43">
        <f t="shared" si="41"/>
        <v>80658.993333333332</v>
      </c>
      <c r="AS101" s="43">
        <f t="shared" si="42"/>
        <v>7436.6726666666673</v>
      </c>
      <c r="AT101" s="43">
        <f t="shared" si="46"/>
        <v>88095.665999999997</v>
      </c>
    </row>
    <row r="102" spans="1:46" ht="33" x14ac:dyDescent="0.25">
      <c r="A102" s="41">
        <f t="shared" si="47"/>
        <v>85</v>
      </c>
      <c r="B102" s="52" t="s">
        <v>342</v>
      </c>
      <c r="C102" s="52" t="s">
        <v>343</v>
      </c>
      <c r="D102" s="52" t="s">
        <v>344</v>
      </c>
      <c r="E102" s="46" t="s">
        <v>62</v>
      </c>
      <c r="F102" s="46" t="s">
        <v>539</v>
      </c>
      <c r="G102" s="46"/>
      <c r="H102" s="46" t="s">
        <v>92</v>
      </c>
      <c r="I102" s="46" t="s">
        <v>110</v>
      </c>
      <c r="J102" s="46">
        <v>4.7300000000000004</v>
      </c>
      <c r="K102" s="46"/>
      <c r="L102" s="43">
        <v>17697</v>
      </c>
      <c r="M102" s="43">
        <f t="shared" si="43"/>
        <v>83706.810000000012</v>
      </c>
      <c r="N102" s="43">
        <f t="shared" si="35"/>
        <v>0</v>
      </c>
      <c r="O102" s="53">
        <v>14</v>
      </c>
      <c r="P102" s="53"/>
      <c r="Q102" s="43"/>
      <c r="R102" s="53">
        <f t="shared" si="36"/>
        <v>14</v>
      </c>
      <c r="S102" s="54">
        <f t="shared" si="37"/>
        <v>0.77777777777777779</v>
      </c>
      <c r="T102" s="54">
        <f t="shared" si="50"/>
        <v>0</v>
      </c>
      <c r="U102" s="54">
        <f t="shared" si="50"/>
        <v>0</v>
      </c>
      <c r="V102" s="54">
        <f t="shared" si="38"/>
        <v>0.77777777777777779</v>
      </c>
      <c r="W102" s="43">
        <f t="shared" si="32"/>
        <v>65105.296666666676</v>
      </c>
      <c r="X102" s="43">
        <f t="shared" si="48"/>
        <v>0</v>
      </c>
      <c r="Y102" s="43">
        <f t="shared" si="49"/>
        <v>0</v>
      </c>
      <c r="Z102" s="43">
        <f t="shared" si="39"/>
        <v>65105.296666666676</v>
      </c>
      <c r="AA102" s="43"/>
      <c r="AB102" s="43"/>
      <c r="AC102" s="43"/>
      <c r="AD102" s="43">
        <v>14</v>
      </c>
      <c r="AE102" s="53">
        <v>10</v>
      </c>
      <c r="AF102" s="43">
        <f>17697*AE102%/18*AD102</f>
        <v>1376.4333333333334</v>
      </c>
      <c r="AG102" s="54"/>
      <c r="AH102" s="43"/>
      <c r="AI102" s="43"/>
      <c r="AJ102" s="48">
        <f t="shared" si="33"/>
        <v>0.77777777777777779</v>
      </c>
      <c r="AK102" s="43">
        <v>40</v>
      </c>
      <c r="AL102" s="41">
        <f t="shared" si="44"/>
        <v>5505.7333333333336</v>
      </c>
      <c r="AM102" s="54"/>
      <c r="AN102" s="54"/>
      <c r="AO102" s="54"/>
      <c r="AP102" s="43">
        <f t="shared" si="45"/>
        <v>6882.166666666667</v>
      </c>
      <c r="AQ102" s="41">
        <f t="shared" si="40"/>
        <v>65105.296666666676</v>
      </c>
      <c r="AR102" s="43">
        <f t="shared" si="41"/>
        <v>71987.463333333348</v>
      </c>
      <c r="AS102" s="43">
        <f t="shared" si="42"/>
        <v>6510.5296666666682</v>
      </c>
      <c r="AT102" s="43">
        <f t="shared" si="46"/>
        <v>78497.993000000017</v>
      </c>
    </row>
    <row r="103" spans="1:46" ht="49.5" x14ac:dyDescent="0.25">
      <c r="A103" s="41">
        <v>86</v>
      </c>
      <c r="B103" s="68" t="s">
        <v>345</v>
      </c>
      <c r="C103" s="69" t="s">
        <v>346</v>
      </c>
      <c r="D103" s="69" t="s">
        <v>347</v>
      </c>
      <c r="E103" s="46" t="s">
        <v>62</v>
      </c>
      <c r="F103" s="46" t="s">
        <v>499</v>
      </c>
      <c r="G103" s="46" t="s">
        <v>68</v>
      </c>
      <c r="H103" s="46" t="s">
        <v>64</v>
      </c>
      <c r="I103" s="46" t="s">
        <v>68</v>
      </c>
      <c r="J103" s="46">
        <v>5.41</v>
      </c>
      <c r="K103" s="46"/>
      <c r="L103" s="43">
        <v>17697</v>
      </c>
      <c r="M103" s="43">
        <f t="shared" si="43"/>
        <v>95740.77</v>
      </c>
      <c r="N103" s="43">
        <f t="shared" si="35"/>
        <v>0</v>
      </c>
      <c r="O103" s="53">
        <v>9</v>
      </c>
      <c r="P103" s="53"/>
      <c r="Q103" s="43"/>
      <c r="R103" s="53">
        <f t="shared" si="36"/>
        <v>9</v>
      </c>
      <c r="S103" s="54">
        <f t="shared" si="37"/>
        <v>0.5</v>
      </c>
      <c r="T103" s="54">
        <f t="shared" si="50"/>
        <v>0</v>
      </c>
      <c r="U103" s="54">
        <f t="shared" si="50"/>
        <v>0</v>
      </c>
      <c r="V103" s="54">
        <f t="shared" si="38"/>
        <v>0.5</v>
      </c>
      <c r="W103" s="43">
        <f t="shared" si="32"/>
        <v>47870.385000000009</v>
      </c>
      <c r="X103" s="43">
        <f t="shared" si="48"/>
        <v>0</v>
      </c>
      <c r="Y103" s="43">
        <f t="shared" si="49"/>
        <v>0</v>
      </c>
      <c r="Z103" s="43">
        <f t="shared" si="39"/>
        <v>47870.385000000009</v>
      </c>
      <c r="AA103" s="43"/>
      <c r="AB103" s="43"/>
      <c r="AC103" s="43"/>
      <c r="AD103" s="43"/>
      <c r="AE103" s="53"/>
      <c r="AF103" s="43"/>
      <c r="AG103" s="54"/>
      <c r="AH103" s="43"/>
      <c r="AI103" s="43"/>
      <c r="AJ103" s="48">
        <f t="shared" si="33"/>
        <v>0.5</v>
      </c>
      <c r="AK103" s="43">
        <v>40</v>
      </c>
      <c r="AL103" s="41">
        <f t="shared" si="44"/>
        <v>3539.4</v>
      </c>
      <c r="AM103" s="54"/>
      <c r="AN103" s="54"/>
      <c r="AO103" s="54"/>
      <c r="AP103" s="43">
        <f t="shared" si="45"/>
        <v>3539.4</v>
      </c>
      <c r="AQ103" s="41">
        <f t="shared" si="40"/>
        <v>47870.385000000009</v>
      </c>
      <c r="AR103" s="43">
        <f t="shared" si="41"/>
        <v>51409.785000000011</v>
      </c>
      <c r="AS103" s="43">
        <f t="shared" si="42"/>
        <v>4787.0385000000015</v>
      </c>
      <c r="AT103" s="43">
        <f t="shared" si="46"/>
        <v>56196.823500000013</v>
      </c>
    </row>
    <row r="104" spans="1:46" ht="33" x14ac:dyDescent="0.25">
      <c r="A104" s="41">
        <v>87</v>
      </c>
      <c r="B104" s="52" t="s">
        <v>348</v>
      </c>
      <c r="C104" s="52" t="s">
        <v>171</v>
      </c>
      <c r="D104" s="52" t="s">
        <v>349</v>
      </c>
      <c r="E104" s="46" t="s">
        <v>62</v>
      </c>
      <c r="F104" s="46" t="s">
        <v>500</v>
      </c>
      <c r="G104" s="46" t="s">
        <v>63</v>
      </c>
      <c r="H104" s="46" t="s">
        <v>64</v>
      </c>
      <c r="I104" s="46" t="s">
        <v>63</v>
      </c>
      <c r="J104" s="46">
        <v>4.95</v>
      </c>
      <c r="K104" s="46"/>
      <c r="L104" s="43">
        <v>17697</v>
      </c>
      <c r="M104" s="43">
        <f t="shared" si="43"/>
        <v>87600.150000000009</v>
      </c>
      <c r="N104" s="43">
        <f t="shared" si="35"/>
        <v>0</v>
      </c>
      <c r="O104" s="53">
        <v>24</v>
      </c>
      <c r="P104" s="53"/>
      <c r="Q104" s="43"/>
      <c r="R104" s="53">
        <f t="shared" si="36"/>
        <v>24</v>
      </c>
      <c r="S104" s="54">
        <f t="shared" si="37"/>
        <v>1.3333333333333333</v>
      </c>
      <c r="T104" s="54">
        <f t="shared" si="50"/>
        <v>0</v>
      </c>
      <c r="U104" s="54">
        <f t="shared" si="50"/>
        <v>0</v>
      </c>
      <c r="V104" s="54">
        <f t="shared" si="38"/>
        <v>1.3333333333333333</v>
      </c>
      <c r="W104" s="43">
        <f t="shared" si="32"/>
        <v>116800.20000000001</v>
      </c>
      <c r="X104" s="43">
        <f t="shared" si="48"/>
        <v>0</v>
      </c>
      <c r="Y104" s="43">
        <f t="shared" si="49"/>
        <v>0</v>
      </c>
      <c r="Z104" s="43">
        <f t="shared" si="39"/>
        <v>116800.20000000001</v>
      </c>
      <c r="AA104" s="43"/>
      <c r="AB104" s="43"/>
      <c r="AC104" s="43"/>
      <c r="AD104" s="54"/>
      <c r="AE104" s="53"/>
      <c r="AF104" s="43"/>
      <c r="AG104" s="54"/>
      <c r="AH104" s="43"/>
      <c r="AI104" s="43"/>
      <c r="AJ104" s="48">
        <f t="shared" si="33"/>
        <v>1.3333333333333333</v>
      </c>
      <c r="AK104" s="43">
        <v>40</v>
      </c>
      <c r="AL104" s="41">
        <f t="shared" si="44"/>
        <v>9438.4</v>
      </c>
      <c r="AM104" s="54"/>
      <c r="AN104" s="54"/>
      <c r="AO104" s="54"/>
      <c r="AP104" s="43">
        <f t="shared" si="45"/>
        <v>9438.4</v>
      </c>
      <c r="AQ104" s="41">
        <f t="shared" si="40"/>
        <v>116800.20000000001</v>
      </c>
      <c r="AR104" s="43">
        <f t="shared" si="41"/>
        <v>126238.6</v>
      </c>
      <c r="AS104" s="43">
        <f t="shared" si="42"/>
        <v>11680.020000000002</v>
      </c>
      <c r="AT104" s="43">
        <f t="shared" si="46"/>
        <v>137918.62</v>
      </c>
    </row>
    <row r="105" spans="1:46" ht="33" x14ac:dyDescent="0.25">
      <c r="A105" s="41">
        <v>88</v>
      </c>
      <c r="B105" s="52" t="s">
        <v>350</v>
      </c>
      <c r="C105" s="52" t="s">
        <v>351</v>
      </c>
      <c r="D105" s="52" t="s">
        <v>352</v>
      </c>
      <c r="E105" s="46" t="s">
        <v>62</v>
      </c>
      <c r="F105" s="46" t="s">
        <v>489</v>
      </c>
      <c r="G105" s="46" t="s">
        <v>146</v>
      </c>
      <c r="H105" s="46" t="s">
        <v>64</v>
      </c>
      <c r="I105" s="46" t="s">
        <v>146</v>
      </c>
      <c r="J105" s="46">
        <v>4.95</v>
      </c>
      <c r="K105" s="46"/>
      <c r="L105" s="43">
        <v>17697</v>
      </c>
      <c r="M105" s="43">
        <f t="shared" si="43"/>
        <v>87600.150000000009</v>
      </c>
      <c r="N105" s="43">
        <f t="shared" si="35"/>
        <v>0</v>
      </c>
      <c r="O105" s="53">
        <v>17</v>
      </c>
      <c r="P105" s="53"/>
      <c r="Q105" s="43"/>
      <c r="R105" s="53">
        <f t="shared" si="36"/>
        <v>17</v>
      </c>
      <c r="S105" s="54">
        <f t="shared" si="37"/>
        <v>0.94444444444444442</v>
      </c>
      <c r="T105" s="54">
        <f t="shared" si="50"/>
        <v>0</v>
      </c>
      <c r="U105" s="54">
        <f t="shared" si="50"/>
        <v>0</v>
      </c>
      <c r="V105" s="54">
        <f t="shared" si="38"/>
        <v>0.94444444444444442</v>
      </c>
      <c r="W105" s="43">
        <f t="shared" si="32"/>
        <v>82733.475000000006</v>
      </c>
      <c r="X105" s="43">
        <f t="shared" si="48"/>
        <v>0</v>
      </c>
      <c r="Y105" s="43">
        <f t="shared" si="49"/>
        <v>0</v>
      </c>
      <c r="Z105" s="43">
        <f t="shared" si="39"/>
        <v>82733.475000000006</v>
      </c>
      <c r="AA105" s="43"/>
      <c r="AB105" s="43"/>
      <c r="AC105" s="43"/>
      <c r="AD105" s="54"/>
      <c r="AE105" s="53"/>
      <c r="AF105" s="43"/>
      <c r="AG105" s="54">
        <v>1</v>
      </c>
      <c r="AH105" s="43">
        <v>15</v>
      </c>
      <c r="AI105" s="43">
        <f>17697*AH105%*AG105</f>
        <v>2654.5499999999997</v>
      </c>
      <c r="AJ105" s="48">
        <f t="shared" si="33"/>
        <v>0.94444444444444442</v>
      </c>
      <c r="AK105" s="43">
        <v>40</v>
      </c>
      <c r="AL105" s="41">
        <f t="shared" si="44"/>
        <v>6685.5333333333338</v>
      </c>
      <c r="AM105" s="54"/>
      <c r="AN105" s="54"/>
      <c r="AO105" s="54"/>
      <c r="AP105" s="43">
        <f t="shared" si="45"/>
        <v>9340.0833333333339</v>
      </c>
      <c r="AQ105" s="41">
        <f t="shared" si="40"/>
        <v>82733.475000000006</v>
      </c>
      <c r="AR105" s="43">
        <f t="shared" si="41"/>
        <v>92073.558333333334</v>
      </c>
      <c r="AS105" s="43">
        <f t="shared" si="42"/>
        <v>8273.3475000000017</v>
      </c>
      <c r="AT105" s="43">
        <f t="shared" si="46"/>
        <v>100346.90583333334</v>
      </c>
    </row>
    <row r="106" spans="1:46" ht="33" x14ac:dyDescent="0.25">
      <c r="A106" s="41">
        <f t="shared" si="47"/>
        <v>89</v>
      </c>
      <c r="B106" s="52" t="s">
        <v>353</v>
      </c>
      <c r="C106" s="52" t="s">
        <v>148</v>
      </c>
      <c r="D106" s="52" t="s">
        <v>354</v>
      </c>
      <c r="E106" s="46" t="s">
        <v>62</v>
      </c>
      <c r="F106" s="67" t="s">
        <v>528</v>
      </c>
      <c r="G106" s="67" t="s">
        <v>157</v>
      </c>
      <c r="H106" s="46" t="s">
        <v>69</v>
      </c>
      <c r="I106" s="67" t="s">
        <v>157</v>
      </c>
      <c r="J106" s="46">
        <v>5.08</v>
      </c>
      <c r="K106" s="46"/>
      <c r="L106" s="43">
        <v>17697</v>
      </c>
      <c r="M106" s="43">
        <f t="shared" si="43"/>
        <v>89900.76</v>
      </c>
      <c r="N106" s="43">
        <f t="shared" si="35"/>
        <v>0</v>
      </c>
      <c r="O106" s="53">
        <v>19.5</v>
      </c>
      <c r="P106" s="53"/>
      <c r="Q106" s="43"/>
      <c r="R106" s="53">
        <f t="shared" si="36"/>
        <v>19.5</v>
      </c>
      <c r="S106" s="54">
        <f t="shared" si="37"/>
        <v>1.0833333333333333</v>
      </c>
      <c r="T106" s="54">
        <f t="shared" si="50"/>
        <v>0</v>
      </c>
      <c r="U106" s="54">
        <f t="shared" si="50"/>
        <v>0</v>
      </c>
      <c r="V106" s="54">
        <f t="shared" si="38"/>
        <v>1.0833333333333333</v>
      </c>
      <c r="W106" s="43">
        <f t="shared" si="32"/>
        <v>97392.49</v>
      </c>
      <c r="X106" s="43">
        <f t="shared" si="48"/>
        <v>0</v>
      </c>
      <c r="Y106" s="43">
        <f t="shared" si="49"/>
        <v>0</v>
      </c>
      <c r="Z106" s="43">
        <f t="shared" si="39"/>
        <v>97392.49</v>
      </c>
      <c r="AA106" s="43"/>
      <c r="AB106" s="43"/>
      <c r="AC106" s="43"/>
      <c r="AD106" s="54"/>
      <c r="AE106" s="53"/>
      <c r="AF106" s="43"/>
      <c r="AG106" s="54"/>
      <c r="AH106" s="43"/>
      <c r="AI106" s="43"/>
      <c r="AJ106" s="48">
        <f t="shared" si="33"/>
        <v>1.0833333333333333</v>
      </c>
      <c r="AK106" s="43">
        <v>40</v>
      </c>
      <c r="AL106" s="41">
        <f t="shared" si="44"/>
        <v>7668.7</v>
      </c>
      <c r="AM106" s="54"/>
      <c r="AN106" s="54"/>
      <c r="AO106" s="54"/>
      <c r="AP106" s="43">
        <f t="shared" si="45"/>
        <v>7668.7</v>
      </c>
      <c r="AQ106" s="41">
        <f t="shared" si="40"/>
        <v>97392.49</v>
      </c>
      <c r="AR106" s="43">
        <f t="shared" si="41"/>
        <v>105061.19</v>
      </c>
      <c r="AS106" s="43">
        <f t="shared" si="42"/>
        <v>9739.2490000000016</v>
      </c>
      <c r="AT106" s="43">
        <f t="shared" si="46"/>
        <v>114800.439</v>
      </c>
    </row>
    <row r="107" spans="1:46" ht="33" x14ac:dyDescent="0.25">
      <c r="A107" s="41">
        <v>90</v>
      </c>
      <c r="B107" s="52" t="s">
        <v>355</v>
      </c>
      <c r="C107" s="52" t="s">
        <v>116</v>
      </c>
      <c r="D107" s="52" t="s">
        <v>356</v>
      </c>
      <c r="E107" s="46" t="s">
        <v>127</v>
      </c>
      <c r="F107" s="46" t="s">
        <v>501</v>
      </c>
      <c r="G107" s="46" t="s">
        <v>181</v>
      </c>
      <c r="H107" s="46" t="s">
        <v>237</v>
      </c>
      <c r="I107" s="46" t="s">
        <v>181</v>
      </c>
      <c r="J107" s="46"/>
      <c r="K107" s="46">
        <v>4.34</v>
      </c>
      <c r="L107" s="43">
        <v>17697</v>
      </c>
      <c r="M107" s="43">
        <f t="shared" si="43"/>
        <v>0</v>
      </c>
      <c r="N107" s="43">
        <f t="shared" si="35"/>
        <v>76804.98</v>
      </c>
      <c r="O107" s="53"/>
      <c r="P107" s="53"/>
      <c r="Q107" s="43">
        <v>6</v>
      </c>
      <c r="R107" s="53">
        <f t="shared" si="36"/>
        <v>6</v>
      </c>
      <c r="S107" s="54">
        <f t="shared" si="37"/>
        <v>0</v>
      </c>
      <c r="T107" s="54">
        <f t="shared" si="50"/>
        <v>0</v>
      </c>
      <c r="U107" s="54">
        <f t="shared" si="50"/>
        <v>0.25</v>
      </c>
      <c r="V107" s="54">
        <f t="shared" si="38"/>
        <v>0.25</v>
      </c>
      <c r="W107" s="43">
        <f t="shared" si="32"/>
        <v>0</v>
      </c>
      <c r="X107" s="43">
        <f t="shared" si="48"/>
        <v>0</v>
      </c>
      <c r="Y107" s="43">
        <f t="shared" si="49"/>
        <v>19201.244999999999</v>
      </c>
      <c r="Z107" s="43">
        <f t="shared" si="39"/>
        <v>19201.244999999999</v>
      </c>
      <c r="AA107" s="43"/>
      <c r="AB107" s="43"/>
      <c r="AC107" s="43"/>
      <c r="AD107" s="54"/>
      <c r="AE107" s="53"/>
      <c r="AF107" s="43"/>
      <c r="AG107" s="54"/>
      <c r="AH107" s="43"/>
      <c r="AI107" s="43"/>
      <c r="AJ107" s="48">
        <f t="shared" si="33"/>
        <v>0</v>
      </c>
      <c r="AK107" s="43"/>
      <c r="AL107" s="41">
        <f t="shared" si="44"/>
        <v>0</v>
      </c>
      <c r="AM107" s="54"/>
      <c r="AN107" s="54"/>
      <c r="AO107" s="54"/>
      <c r="AP107" s="43">
        <f t="shared" si="45"/>
        <v>0</v>
      </c>
      <c r="AQ107" s="41">
        <f t="shared" si="40"/>
        <v>19201.244999999999</v>
      </c>
      <c r="AR107" s="43">
        <f t="shared" si="41"/>
        <v>19201.244999999999</v>
      </c>
      <c r="AS107" s="43">
        <f t="shared" si="42"/>
        <v>1920.1244999999999</v>
      </c>
      <c r="AT107" s="43">
        <f t="shared" si="46"/>
        <v>21121.369500000001</v>
      </c>
    </row>
    <row r="108" spans="1:46" ht="33" x14ac:dyDescent="0.25">
      <c r="A108" s="41">
        <f t="shared" si="47"/>
        <v>91</v>
      </c>
      <c r="B108" s="52" t="s">
        <v>357</v>
      </c>
      <c r="C108" s="52" t="s">
        <v>358</v>
      </c>
      <c r="D108" s="52" t="s">
        <v>359</v>
      </c>
      <c r="E108" s="46" t="s">
        <v>127</v>
      </c>
      <c r="F108" s="46" t="s">
        <v>502</v>
      </c>
      <c r="G108" s="46" t="s">
        <v>234</v>
      </c>
      <c r="H108" s="46" t="s">
        <v>129</v>
      </c>
      <c r="I108" s="46" t="s">
        <v>360</v>
      </c>
      <c r="J108" s="46">
        <v>4.3899999999999997</v>
      </c>
      <c r="K108" s="46"/>
      <c r="L108" s="43">
        <v>17697</v>
      </c>
      <c r="M108" s="43">
        <f t="shared" si="43"/>
        <v>77689.829999999987</v>
      </c>
      <c r="N108" s="43">
        <f t="shared" si="35"/>
        <v>0</v>
      </c>
      <c r="O108" s="53">
        <v>20</v>
      </c>
      <c r="P108" s="53"/>
      <c r="Q108" s="43"/>
      <c r="R108" s="53">
        <f t="shared" si="36"/>
        <v>20</v>
      </c>
      <c r="S108" s="54">
        <f t="shared" si="37"/>
        <v>1.1111111111111112</v>
      </c>
      <c r="T108" s="54">
        <f t="shared" si="50"/>
        <v>0</v>
      </c>
      <c r="U108" s="54">
        <f t="shared" si="50"/>
        <v>0</v>
      </c>
      <c r="V108" s="54">
        <f t="shared" si="38"/>
        <v>1.1111111111111112</v>
      </c>
      <c r="W108" s="43">
        <f t="shared" si="32"/>
        <v>86322.033333333311</v>
      </c>
      <c r="X108" s="43">
        <f t="shared" si="48"/>
        <v>0</v>
      </c>
      <c r="Y108" s="43">
        <f t="shared" si="49"/>
        <v>0</v>
      </c>
      <c r="Z108" s="43">
        <f t="shared" si="39"/>
        <v>86322.033333333311</v>
      </c>
      <c r="AA108" s="43"/>
      <c r="AB108" s="43"/>
      <c r="AC108" s="43"/>
      <c r="AD108" s="54"/>
      <c r="AE108" s="53"/>
      <c r="AF108" s="43"/>
      <c r="AG108" s="54"/>
      <c r="AH108" s="43"/>
      <c r="AI108" s="43"/>
      <c r="AJ108" s="48">
        <f t="shared" si="33"/>
        <v>1.1111111111111112</v>
      </c>
      <c r="AK108" s="43">
        <v>40</v>
      </c>
      <c r="AL108" s="41">
        <f t="shared" si="44"/>
        <v>7865.3333333333339</v>
      </c>
      <c r="AM108" s="54"/>
      <c r="AN108" s="54"/>
      <c r="AO108" s="54"/>
      <c r="AP108" s="43">
        <f t="shared" si="45"/>
        <v>7865.3333333333339</v>
      </c>
      <c r="AQ108" s="41">
        <f t="shared" si="40"/>
        <v>86322.033333333311</v>
      </c>
      <c r="AR108" s="43">
        <f t="shared" si="41"/>
        <v>94187.36666666664</v>
      </c>
      <c r="AS108" s="43">
        <f t="shared" si="42"/>
        <v>8632.2033333333311</v>
      </c>
      <c r="AT108" s="43">
        <f t="shared" si="46"/>
        <v>102819.56999999998</v>
      </c>
    </row>
    <row r="109" spans="1:46" ht="66" x14ac:dyDescent="0.25">
      <c r="A109" s="41">
        <v>92</v>
      </c>
      <c r="B109" s="52" t="s">
        <v>361</v>
      </c>
      <c r="C109" s="52" t="s">
        <v>116</v>
      </c>
      <c r="D109" s="52" t="s">
        <v>362</v>
      </c>
      <c r="E109" s="46" t="s">
        <v>62</v>
      </c>
      <c r="F109" s="46" t="s">
        <v>503</v>
      </c>
      <c r="G109" s="46" t="s">
        <v>529</v>
      </c>
      <c r="H109" s="46" t="s">
        <v>570</v>
      </c>
      <c r="I109" s="46" t="s">
        <v>225</v>
      </c>
      <c r="J109" s="46">
        <v>5.41</v>
      </c>
      <c r="K109" s="46">
        <v>4.75</v>
      </c>
      <c r="L109" s="43">
        <v>17697</v>
      </c>
      <c r="M109" s="43">
        <f t="shared" si="43"/>
        <v>95740.77</v>
      </c>
      <c r="N109" s="43">
        <f t="shared" si="35"/>
        <v>84060.75</v>
      </c>
      <c r="O109" s="53">
        <v>14</v>
      </c>
      <c r="P109" s="53"/>
      <c r="Q109" s="43">
        <v>12</v>
      </c>
      <c r="R109" s="53">
        <f t="shared" si="36"/>
        <v>26</v>
      </c>
      <c r="S109" s="54">
        <f t="shared" si="37"/>
        <v>0.77777777777777779</v>
      </c>
      <c r="T109" s="54">
        <f t="shared" si="50"/>
        <v>0</v>
      </c>
      <c r="U109" s="54">
        <f t="shared" si="50"/>
        <v>0.5</v>
      </c>
      <c r="V109" s="54">
        <f t="shared" si="38"/>
        <v>1.2777777777777777</v>
      </c>
      <c r="W109" s="43">
        <f t="shared" si="32"/>
        <v>74465.043333333335</v>
      </c>
      <c r="X109" s="43">
        <f t="shared" si="48"/>
        <v>0</v>
      </c>
      <c r="Y109" s="43">
        <f t="shared" si="49"/>
        <v>42030.375</v>
      </c>
      <c r="Z109" s="43">
        <f t="shared" si="39"/>
        <v>116495.41833333333</v>
      </c>
      <c r="AA109" s="43"/>
      <c r="AB109" s="43"/>
      <c r="AC109" s="43"/>
      <c r="AD109" s="54"/>
      <c r="AE109" s="53"/>
      <c r="AF109" s="43"/>
      <c r="AG109" s="54"/>
      <c r="AH109" s="43"/>
      <c r="AI109" s="43"/>
      <c r="AJ109" s="48">
        <f t="shared" si="33"/>
        <v>0.77777777777777779</v>
      </c>
      <c r="AK109" s="43">
        <v>40</v>
      </c>
      <c r="AL109" s="41">
        <f t="shared" si="44"/>
        <v>5505.7333333333336</v>
      </c>
      <c r="AM109" s="54"/>
      <c r="AN109" s="54"/>
      <c r="AO109" s="54"/>
      <c r="AP109" s="43">
        <f t="shared" si="45"/>
        <v>5505.7333333333336</v>
      </c>
      <c r="AQ109" s="41">
        <f t="shared" si="40"/>
        <v>116495.41833333333</v>
      </c>
      <c r="AR109" s="43">
        <f t="shared" si="41"/>
        <v>122001.15166666667</v>
      </c>
      <c r="AS109" s="43">
        <f t="shared" si="42"/>
        <v>11649.541833333335</v>
      </c>
      <c r="AT109" s="43">
        <f t="shared" si="46"/>
        <v>133650.69349999999</v>
      </c>
    </row>
    <row r="110" spans="1:46" ht="49.5" x14ac:dyDescent="0.25">
      <c r="A110" s="41">
        <f t="shared" si="47"/>
        <v>93</v>
      </c>
      <c r="B110" s="52" t="s">
        <v>363</v>
      </c>
      <c r="C110" s="52" t="s">
        <v>364</v>
      </c>
      <c r="D110" s="52" t="s">
        <v>365</v>
      </c>
      <c r="E110" s="46" t="s">
        <v>62</v>
      </c>
      <c r="F110" s="46" t="s">
        <v>504</v>
      </c>
      <c r="G110" s="46" t="s">
        <v>530</v>
      </c>
      <c r="H110" s="46" t="s">
        <v>570</v>
      </c>
      <c r="I110" s="46" t="s">
        <v>366</v>
      </c>
      <c r="J110" s="46">
        <v>5.41</v>
      </c>
      <c r="K110" s="46">
        <v>4.75</v>
      </c>
      <c r="L110" s="43">
        <v>17697</v>
      </c>
      <c r="M110" s="43">
        <f t="shared" si="43"/>
        <v>95740.77</v>
      </c>
      <c r="N110" s="43">
        <f t="shared" si="35"/>
        <v>84060.75</v>
      </c>
      <c r="O110" s="53">
        <v>17.5</v>
      </c>
      <c r="P110" s="53"/>
      <c r="Q110" s="43">
        <v>9</v>
      </c>
      <c r="R110" s="53">
        <f t="shared" si="36"/>
        <v>26.5</v>
      </c>
      <c r="S110" s="54">
        <f t="shared" si="37"/>
        <v>0.97222222222222221</v>
      </c>
      <c r="T110" s="54">
        <f t="shared" si="50"/>
        <v>0</v>
      </c>
      <c r="U110" s="54">
        <f t="shared" si="50"/>
        <v>0.375</v>
      </c>
      <c r="V110" s="54">
        <f t="shared" si="38"/>
        <v>1.3472222222222223</v>
      </c>
      <c r="W110" s="43">
        <f t="shared" si="32"/>
        <v>93081.304166666683</v>
      </c>
      <c r="X110" s="43">
        <f t="shared" si="48"/>
        <v>0</v>
      </c>
      <c r="Y110" s="43">
        <f t="shared" si="49"/>
        <v>31522.78125</v>
      </c>
      <c r="Z110" s="43">
        <f t="shared" si="39"/>
        <v>124604.08541666668</v>
      </c>
      <c r="AA110" s="43"/>
      <c r="AB110" s="43"/>
      <c r="AC110" s="43"/>
      <c r="AD110" s="54"/>
      <c r="AE110" s="53"/>
      <c r="AF110" s="43"/>
      <c r="AG110" s="54"/>
      <c r="AH110" s="43"/>
      <c r="AI110" s="43"/>
      <c r="AJ110" s="48">
        <f t="shared" si="33"/>
        <v>0.97222222222222221</v>
      </c>
      <c r="AK110" s="43">
        <v>40</v>
      </c>
      <c r="AL110" s="41">
        <f t="shared" si="44"/>
        <v>6882.1666666666661</v>
      </c>
      <c r="AM110" s="54"/>
      <c r="AN110" s="54"/>
      <c r="AO110" s="54"/>
      <c r="AP110" s="43">
        <f t="shared" si="45"/>
        <v>6882.1666666666661</v>
      </c>
      <c r="AQ110" s="41">
        <f t="shared" si="40"/>
        <v>124604.08541666668</v>
      </c>
      <c r="AR110" s="43">
        <f t="shared" si="41"/>
        <v>131486.25208333335</v>
      </c>
      <c r="AS110" s="43">
        <f t="shared" si="42"/>
        <v>12460.408541666669</v>
      </c>
      <c r="AT110" s="43">
        <f t="shared" si="46"/>
        <v>143946.66062500002</v>
      </c>
    </row>
    <row r="111" spans="1:46" ht="49.5" x14ac:dyDescent="0.25">
      <c r="A111" s="41">
        <v>94</v>
      </c>
      <c r="B111" s="52" t="s">
        <v>367</v>
      </c>
      <c r="C111" s="52" t="s">
        <v>368</v>
      </c>
      <c r="D111" s="52" t="s">
        <v>369</v>
      </c>
      <c r="E111" s="46" t="s">
        <v>62</v>
      </c>
      <c r="F111" s="46" t="s">
        <v>505</v>
      </c>
      <c r="G111" s="46" t="s">
        <v>370</v>
      </c>
      <c r="H111" s="46" t="s">
        <v>572</v>
      </c>
      <c r="I111" s="46" t="s">
        <v>370</v>
      </c>
      <c r="J111" s="46">
        <v>4.66</v>
      </c>
      <c r="K111" s="46">
        <v>4.62</v>
      </c>
      <c r="L111" s="43">
        <v>17697</v>
      </c>
      <c r="M111" s="43">
        <f t="shared" si="43"/>
        <v>82468.02</v>
      </c>
      <c r="N111" s="43">
        <f t="shared" si="35"/>
        <v>81760.14</v>
      </c>
      <c r="O111" s="53">
        <v>15.5</v>
      </c>
      <c r="P111" s="53"/>
      <c r="Q111" s="43">
        <v>12</v>
      </c>
      <c r="R111" s="53">
        <f t="shared" si="36"/>
        <v>27.5</v>
      </c>
      <c r="S111" s="54">
        <f t="shared" si="37"/>
        <v>0.86111111111111116</v>
      </c>
      <c r="T111" s="54">
        <f t="shared" si="50"/>
        <v>0</v>
      </c>
      <c r="U111" s="54">
        <f t="shared" si="50"/>
        <v>0.5</v>
      </c>
      <c r="V111" s="54">
        <f t="shared" si="38"/>
        <v>1.3611111111111112</v>
      </c>
      <c r="W111" s="43">
        <f t="shared" si="32"/>
        <v>71014.128333333341</v>
      </c>
      <c r="X111" s="43">
        <f t="shared" si="48"/>
        <v>0</v>
      </c>
      <c r="Y111" s="43">
        <f t="shared" si="49"/>
        <v>40880.07</v>
      </c>
      <c r="Z111" s="43">
        <f t="shared" si="39"/>
        <v>111894.19833333333</v>
      </c>
      <c r="AA111" s="43"/>
      <c r="AB111" s="43"/>
      <c r="AC111" s="43"/>
      <c r="AD111" s="54"/>
      <c r="AE111" s="53"/>
      <c r="AF111" s="43"/>
      <c r="AG111" s="54"/>
      <c r="AH111" s="43"/>
      <c r="AI111" s="43"/>
      <c r="AJ111" s="48">
        <f t="shared" si="33"/>
        <v>0.86111111111111116</v>
      </c>
      <c r="AK111" s="43">
        <v>40</v>
      </c>
      <c r="AL111" s="41">
        <f t="shared" si="44"/>
        <v>6095.6333333333341</v>
      </c>
      <c r="AM111" s="54"/>
      <c r="AN111" s="54"/>
      <c r="AO111" s="54"/>
      <c r="AP111" s="43">
        <f t="shared" si="45"/>
        <v>6095.6333333333341</v>
      </c>
      <c r="AQ111" s="41">
        <f t="shared" si="40"/>
        <v>111894.19833333333</v>
      </c>
      <c r="AR111" s="43">
        <f t="shared" si="41"/>
        <v>117989.83166666667</v>
      </c>
      <c r="AS111" s="43">
        <f t="shared" si="42"/>
        <v>11189.419833333333</v>
      </c>
      <c r="AT111" s="43">
        <f t="shared" si="46"/>
        <v>129179.2515</v>
      </c>
    </row>
    <row r="112" spans="1:46" ht="66" x14ac:dyDescent="0.25">
      <c r="A112" s="41">
        <f t="shared" si="47"/>
        <v>95</v>
      </c>
      <c r="B112" s="52" t="s">
        <v>371</v>
      </c>
      <c r="C112" s="52" t="s">
        <v>372</v>
      </c>
      <c r="D112" s="52" t="s">
        <v>373</v>
      </c>
      <c r="E112" s="46" t="s">
        <v>62</v>
      </c>
      <c r="F112" s="46" t="s">
        <v>506</v>
      </c>
      <c r="G112" s="46" t="s">
        <v>374</v>
      </c>
      <c r="H112" s="46" t="s">
        <v>567</v>
      </c>
      <c r="I112" s="46" t="s">
        <v>374</v>
      </c>
      <c r="J112" s="46">
        <v>4.1399999999999997</v>
      </c>
      <c r="K112" s="46">
        <v>4.49</v>
      </c>
      <c r="L112" s="43">
        <v>17697</v>
      </c>
      <c r="M112" s="43">
        <f t="shared" si="43"/>
        <v>73265.579999999987</v>
      </c>
      <c r="N112" s="43">
        <f t="shared" si="35"/>
        <v>79459.53</v>
      </c>
      <c r="O112" s="53">
        <v>9.5</v>
      </c>
      <c r="P112" s="53"/>
      <c r="Q112" s="43">
        <v>6</v>
      </c>
      <c r="R112" s="53">
        <f t="shared" si="36"/>
        <v>15.5</v>
      </c>
      <c r="S112" s="54">
        <f t="shared" si="37"/>
        <v>0.52777777777777779</v>
      </c>
      <c r="T112" s="54">
        <f t="shared" si="50"/>
        <v>0</v>
      </c>
      <c r="U112" s="54">
        <f t="shared" si="50"/>
        <v>0.25</v>
      </c>
      <c r="V112" s="54">
        <f t="shared" si="38"/>
        <v>0.77777777777777779</v>
      </c>
      <c r="W112" s="43">
        <f t="shared" ref="W112:W132" si="51">M112/18*O112</f>
        <v>38667.944999999992</v>
      </c>
      <c r="X112" s="43">
        <f t="shared" si="48"/>
        <v>0</v>
      </c>
      <c r="Y112" s="43">
        <f t="shared" si="49"/>
        <v>19864.8825</v>
      </c>
      <c r="Z112" s="43">
        <f t="shared" si="39"/>
        <v>58532.827499999992</v>
      </c>
      <c r="AA112" s="43"/>
      <c r="AB112" s="43"/>
      <c r="AC112" s="43"/>
      <c r="AD112" s="54"/>
      <c r="AE112" s="53"/>
      <c r="AF112" s="43"/>
      <c r="AG112" s="54"/>
      <c r="AH112" s="43"/>
      <c r="AI112" s="43"/>
      <c r="AJ112" s="48">
        <f t="shared" ref="AJ112:AJ132" si="52">S112+T112</f>
        <v>0.52777777777777779</v>
      </c>
      <c r="AK112" s="43">
        <v>40</v>
      </c>
      <c r="AL112" s="41">
        <f t="shared" si="44"/>
        <v>3736.0333333333333</v>
      </c>
      <c r="AM112" s="54"/>
      <c r="AN112" s="54"/>
      <c r="AO112" s="54"/>
      <c r="AP112" s="43">
        <f t="shared" si="45"/>
        <v>3736.0333333333333</v>
      </c>
      <c r="AQ112" s="41">
        <f t="shared" si="40"/>
        <v>58532.827499999992</v>
      </c>
      <c r="AR112" s="43">
        <f t="shared" si="41"/>
        <v>62268.860833333325</v>
      </c>
      <c r="AS112" s="43">
        <f t="shared" si="42"/>
        <v>5853.2827499999994</v>
      </c>
      <c r="AT112" s="43">
        <f t="shared" si="46"/>
        <v>68122.143583333323</v>
      </c>
    </row>
    <row r="113" spans="1:46" ht="33" x14ac:dyDescent="0.25">
      <c r="A113" s="41">
        <v>96</v>
      </c>
      <c r="B113" s="52" t="s">
        <v>375</v>
      </c>
      <c r="C113" s="52" t="s">
        <v>304</v>
      </c>
      <c r="D113" s="52" t="s">
        <v>376</v>
      </c>
      <c r="E113" s="46" t="s">
        <v>127</v>
      </c>
      <c r="F113" s="46" t="s">
        <v>507</v>
      </c>
      <c r="G113" s="46" t="s">
        <v>110</v>
      </c>
      <c r="H113" s="46" t="s">
        <v>133</v>
      </c>
      <c r="I113" s="46" t="s">
        <v>110</v>
      </c>
      <c r="J113" s="46"/>
      <c r="K113" s="46">
        <v>3.41</v>
      </c>
      <c r="L113" s="43">
        <v>17697</v>
      </c>
      <c r="M113" s="43">
        <f t="shared" si="43"/>
        <v>0</v>
      </c>
      <c r="N113" s="43">
        <f t="shared" si="35"/>
        <v>60346.770000000004</v>
      </c>
      <c r="O113" s="53"/>
      <c r="P113" s="53">
        <v>22.5</v>
      </c>
      <c r="Q113" s="43"/>
      <c r="R113" s="53">
        <f t="shared" si="36"/>
        <v>22.5</v>
      </c>
      <c r="S113" s="54">
        <f t="shared" si="37"/>
        <v>0</v>
      </c>
      <c r="T113" s="54">
        <f t="shared" si="50"/>
        <v>0.9375</v>
      </c>
      <c r="U113" s="54">
        <f t="shared" si="50"/>
        <v>0</v>
      </c>
      <c r="V113" s="54">
        <f t="shared" si="38"/>
        <v>0.9375</v>
      </c>
      <c r="W113" s="43">
        <f t="shared" si="51"/>
        <v>0</v>
      </c>
      <c r="X113" s="43">
        <f t="shared" si="48"/>
        <v>56575.096875000003</v>
      </c>
      <c r="Y113" s="43">
        <f t="shared" si="49"/>
        <v>0</v>
      </c>
      <c r="Z113" s="43">
        <f t="shared" si="39"/>
        <v>56575.096875000003</v>
      </c>
      <c r="AA113" s="43"/>
      <c r="AB113" s="43"/>
      <c r="AC113" s="43"/>
      <c r="AD113" s="54"/>
      <c r="AE113" s="53"/>
      <c r="AF113" s="43"/>
      <c r="AG113" s="54"/>
      <c r="AH113" s="43"/>
      <c r="AI113" s="43"/>
      <c r="AJ113" s="48">
        <f t="shared" si="52"/>
        <v>0.9375</v>
      </c>
      <c r="AK113" s="43">
        <v>40</v>
      </c>
      <c r="AL113" s="41">
        <f t="shared" si="44"/>
        <v>6636.375</v>
      </c>
      <c r="AM113" s="54"/>
      <c r="AN113" s="54"/>
      <c r="AO113" s="54"/>
      <c r="AP113" s="43">
        <f t="shared" si="45"/>
        <v>6636.375</v>
      </c>
      <c r="AQ113" s="41">
        <f t="shared" si="40"/>
        <v>56575.096875000003</v>
      </c>
      <c r="AR113" s="43">
        <f t="shared" si="41"/>
        <v>63211.471875000003</v>
      </c>
      <c r="AS113" s="43">
        <f t="shared" si="42"/>
        <v>5657.5096875000008</v>
      </c>
      <c r="AT113" s="43">
        <f t="shared" si="46"/>
        <v>68868.981562500005</v>
      </c>
    </row>
    <row r="114" spans="1:46" ht="33" x14ac:dyDescent="0.25">
      <c r="A114" s="41">
        <f t="shared" si="47"/>
        <v>97</v>
      </c>
      <c r="B114" s="44" t="s">
        <v>377</v>
      </c>
      <c r="C114" s="44" t="s">
        <v>304</v>
      </c>
      <c r="D114" s="52" t="s">
        <v>378</v>
      </c>
      <c r="E114" s="46" t="s">
        <v>127</v>
      </c>
      <c r="F114" s="46" t="s">
        <v>508</v>
      </c>
      <c r="G114" s="46" t="s">
        <v>110</v>
      </c>
      <c r="H114" s="46" t="s">
        <v>133</v>
      </c>
      <c r="I114" s="46" t="s">
        <v>110</v>
      </c>
      <c r="J114" s="46"/>
      <c r="K114" s="46">
        <v>3.49</v>
      </c>
      <c r="L114" s="43">
        <v>17697</v>
      </c>
      <c r="M114" s="43">
        <f t="shared" si="43"/>
        <v>0</v>
      </c>
      <c r="N114" s="43">
        <f t="shared" si="35"/>
        <v>61762.530000000006</v>
      </c>
      <c r="O114" s="53"/>
      <c r="P114" s="53">
        <v>21</v>
      </c>
      <c r="Q114" s="43"/>
      <c r="R114" s="53">
        <f t="shared" si="36"/>
        <v>21</v>
      </c>
      <c r="S114" s="54">
        <f t="shared" si="37"/>
        <v>0</v>
      </c>
      <c r="T114" s="54">
        <f t="shared" si="50"/>
        <v>0.875</v>
      </c>
      <c r="U114" s="54">
        <f t="shared" si="50"/>
        <v>0</v>
      </c>
      <c r="V114" s="54">
        <f t="shared" si="38"/>
        <v>0.875</v>
      </c>
      <c r="W114" s="43">
        <f t="shared" si="51"/>
        <v>0</v>
      </c>
      <c r="X114" s="43">
        <f t="shared" si="48"/>
        <v>54042.213750000003</v>
      </c>
      <c r="Y114" s="43">
        <f t="shared" si="49"/>
        <v>0</v>
      </c>
      <c r="Z114" s="43">
        <f t="shared" si="39"/>
        <v>54042.213750000003</v>
      </c>
      <c r="AA114" s="43"/>
      <c r="AB114" s="43"/>
      <c r="AC114" s="43"/>
      <c r="AD114" s="54"/>
      <c r="AE114" s="53"/>
      <c r="AF114" s="43"/>
      <c r="AG114" s="54"/>
      <c r="AH114" s="43"/>
      <c r="AI114" s="43"/>
      <c r="AJ114" s="48">
        <f t="shared" si="52"/>
        <v>0.875</v>
      </c>
      <c r="AK114" s="43">
        <v>40</v>
      </c>
      <c r="AL114" s="41">
        <f t="shared" si="44"/>
        <v>6193.95</v>
      </c>
      <c r="AM114" s="54"/>
      <c r="AN114" s="54"/>
      <c r="AO114" s="54"/>
      <c r="AP114" s="43">
        <f t="shared" si="45"/>
        <v>6193.95</v>
      </c>
      <c r="AQ114" s="41">
        <f t="shared" si="40"/>
        <v>54042.213750000003</v>
      </c>
      <c r="AR114" s="43">
        <f t="shared" si="41"/>
        <v>60236.16375</v>
      </c>
      <c r="AS114" s="43">
        <f t="shared" si="42"/>
        <v>5404.221375000001</v>
      </c>
      <c r="AT114" s="43">
        <f t="shared" si="46"/>
        <v>65640.385125000001</v>
      </c>
    </row>
    <row r="115" spans="1:46" ht="49.5" x14ac:dyDescent="0.25">
      <c r="A115" s="41">
        <v>98</v>
      </c>
      <c r="B115" s="52" t="s">
        <v>379</v>
      </c>
      <c r="C115" s="52" t="s">
        <v>380</v>
      </c>
      <c r="D115" s="52" t="s">
        <v>381</v>
      </c>
      <c r="E115" s="46" t="s">
        <v>62</v>
      </c>
      <c r="F115" s="46" t="s">
        <v>509</v>
      </c>
      <c r="G115" s="46" t="s">
        <v>68</v>
      </c>
      <c r="H115" s="46" t="s">
        <v>69</v>
      </c>
      <c r="I115" s="46" t="s">
        <v>68</v>
      </c>
      <c r="J115" s="46">
        <v>5.41</v>
      </c>
      <c r="K115" s="46"/>
      <c r="L115" s="43">
        <v>17697</v>
      </c>
      <c r="M115" s="43">
        <f t="shared" si="43"/>
        <v>95740.77</v>
      </c>
      <c r="N115" s="43">
        <f t="shared" si="35"/>
        <v>0</v>
      </c>
      <c r="O115" s="53">
        <v>5</v>
      </c>
      <c r="P115" s="53"/>
      <c r="Q115" s="43"/>
      <c r="R115" s="53">
        <f t="shared" si="36"/>
        <v>5</v>
      </c>
      <c r="S115" s="54">
        <f t="shared" si="37"/>
        <v>0.27777777777777779</v>
      </c>
      <c r="T115" s="54">
        <f t="shared" si="50"/>
        <v>0</v>
      </c>
      <c r="U115" s="54">
        <f t="shared" si="50"/>
        <v>0</v>
      </c>
      <c r="V115" s="54">
        <f t="shared" si="38"/>
        <v>0.27777777777777779</v>
      </c>
      <c r="W115" s="43">
        <f t="shared" si="51"/>
        <v>26594.658333333336</v>
      </c>
      <c r="X115" s="43">
        <f t="shared" si="48"/>
        <v>0</v>
      </c>
      <c r="Y115" s="43">
        <f t="shared" si="49"/>
        <v>0</v>
      </c>
      <c r="Z115" s="43">
        <f t="shared" si="39"/>
        <v>26594.658333333336</v>
      </c>
      <c r="AA115" s="43"/>
      <c r="AB115" s="43"/>
      <c r="AC115" s="43"/>
      <c r="AD115" s="54"/>
      <c r="AE115" s="53"/>
      <c r="AF115" s="43"/>
      <c r="AG115" s="54"/>
      <c r="AH115" s="43"/>
      <c r="AI115" s="43"/>
      <c r="AJ115" s="48">
        <f t="shared" si="52"/>
        <v>0.27777777777777779</v>
      </c>
      <c r="AK115" s="43">
        <v>40</v>
      </c>
      <c r="AL115" s="41">
        <f t="shared" si="44"/>
        <v>1966.3333333333335</v>
      </c>
      <c r="AM115" s="54"/>
      <c r="AN115" s="54"/>
      <c r="AO115" s="54"/>
      <c r="AP115" s="43">
        <f t="shared" si="45"/>
        <v>1966.3333333333335</v>
      </c>
      <c r="AQ115" s="41">
        <f t="shared" si="40"/>
        <v>26594.658333333336</v>
      </c>
      <c r="AR115" s="43">
        <f t="shared" si="41"/>
        <v>28560.991666666669</v>
      </c>
      <c r="AS115" s="43">
        <f t="shared" si="42"/>
        <v>2659.4658333333336</v>
      </c>
      <c r="AT115" s="43">
        <f t="shared" si="46"/>
        <v>31220.457500000004</v>
      </c>
    </row>
    <row r="116" spans="1:46" ht="49.5" x14ac:dyDescent="0.25">
      <c r="A116" s="41">
        <v>99</v>
      </c>
      <c r="B116" s="44" t="s">
        <v>540</v>
      </c>
      <c r="C116" s="44" t="s">
        <v>116</v>
      </c>
      <c r="D116" s="44" t="s">
        <v>546</v>
      </c>
      <c r="E116" s="45" t="s">
        <v>62</v>
      </c>
      <c r="F116" s="45" t="s">
        <v>541</v>
      </c>
      <c r="G116" s="45"/>
      <c r="H116" s="45" t="s">
        <v>551</v>
      </c>
      <c r="I116" s="45" t="s">
        <v>68</v>
      </c>
      <c r="J116" s="45"/>
      <c r="K116" s="45">
        <v>4.6900000000000004</v>
      </c>
      <c r="L116" s="41">
        <v>17697</v>
      </c>
      <c r="M116" s="43">
        <f t="shared" si="43"/>
        <v>0</v>
      </c>
      <c r="N116" s="41">
        <f t="shared" si="35"/>
        <v>82998.930000000008</v>
      </c>
      <c r="O116" s="47"/>
      <c r="P116" s="53"/>
      <c r="Q116" s="43">
        <v>6</v>
      </c>
      <c r="R116" s="53">
        <f t="shared" si="36"/>
        <v>6</v>
      </c>
      <c r="S116" s="54">
        <f t="shared" si="37"/>
        <v>0</v>
      </c>
      <c r="T116" s="54">
        <f t="shared" si="50"/>
        <v>0</v>
      </c>
      <c r="U116" s="54">
        <f t="shared" si="50"/>
        <v>0.25</v>
      </c>
      <c r="V116" s="54">
        <f t="shared" si="38"/>
        <v>0.25</v>
      </c>
      <c r="W116" s="43">
        <f t="shared" si="51"/>
        <v>0</v>
      </c>
      <c r="X116" s="43">
        <f t="shared" si="48"/>
        <v>0</v>
      </c>
      <c r="Y116" s="43">
        <f t="shared" si="49"/>
        <v>20749.732500000002</v>
      </c>
      <c r="Z116" s="43">
        <f t="shared" si="39"/>
        <v>20749.732500000002</v>
      </c>
      <c r="AA116" s="43"/>
      <c r="AB116" s="43"/>
      <c r="AC116" s="43"/>
      <c r="AD116" s="54"/>
      <c r="AE116" s="53"/>
      <c r="AF116" s="43"/>
      <c r="AG116" s="54"/>
      <c r="AH116" s="43"/>
      <c r="AI116" s="43"/>
      <c r="AJ116" s="48">
        <f t="shared" si="52"/>
        <v>0</v>
      </c>
      <c r="AK116" s="43">
        <v>40</v>
      </c>
      <c r="AL116" s="41">
        <f t="shared" si="44"/>
        <v>0</v>
      </c>
      <c r="AM116" s="54"/>
      <c r="AN116" s="54"/>
      <c r="AO116" s="54"/>
      <c r="AP116" s="43">
        <f t="shared" si="45"/>
        <v>0</v>
      </c>
      <c r="AQ116" s="41">
        <f t="shared" si="40"/>
        <v>20749.732500000002</v>
      </c>
      <c r="AR116" s="43">
        <f t="shared" si="41"/>
        <v>20749.732500000002</v>
      </c>
      <c r="AS116" s="43">
        <f t="shared" si="42"/>
        <v>2074.9732500000005</v>
      </c>
      <c r="AT116" s="43">
        <f t="shared" si="46"/>
        <v>22824.705750000001</v>
      </c>
    </row>
    <row r="117" spans="1:46" ht="31.5" x14ac:dyDescent="0.25">
      <c r="A117" s="41"/>
      <c r="B117" s="95" t="s">
        <v>559</v>
      </c>
      <c r="C117" s="96" t="s">
        <v>560</v>
      </c>
      <c r="D117" s="96" t="s">
        <v>561</v>
      </c>
      <c r="E117" s="66" t="s">
        <v>62</v>
      </c>
      <c r="F117" s="66" t="s">
        <v>562</v>
      </c>
      <c r="G117" s="45" t="s">
        <v>563</v>
      </c>
      <c r="H117" s="66" t="s">
        <v>573</v>
      </c>
      <c r="I117" s="45"/>
      <c r="J117" s="45">
        <v>4.1399999999999997</v>
      </c>
      <c r="K117" s="45"/>
      <c r="L117" s="41">
        <v>17697</v>
      </c>
      <c r="M117" s="43">
        <f t="shared" si="43"/>
        <v>73265.579999999987</v>
      </c>
      <c r="N117" s="41">
        <f t="shared" si="35"/>
        <v>0</v>
      </c>
      <c r="O117" s="47">
        <v>9.5</v>
      </c>
      <c r="P117" s="53"/>
      <c r="Q117" s="43"/>
      <c r="R117" s="53">
        <f t="shared" si="36"/>
        <v>9.5</v>
      </c>
      <c r="S117" s="54">
        <f t="shared" si="37"/>
        <v>0.52777777777777779</v>
      </c>
      <c r="T117" s="54">
        <f t="shared" si="50"/>
        <v>0</v>
      </c>
      <c r="U117" s="54">
        <f t="shared" si="50"/>
        <v>0</v>
      </c>
      <c r="V117" s="54">
        <f t="shared" si="38"/>
        <v>0.52777777777777779</v>
      </c>
      <c r="W117" s="43">
        <f t="shared" si="51"/>
        <v>38667.944999999992</v>
      </c>
      <c r="X117" s="43">
        <f t="shared" si="48"/>
        <v>0</v>
      </c>
      <c r="Y117" s="43">
        <f t="shared" si="49"/>
        <v>0</v>
      </c>
      <c r="Z117" s="43">
        <f t="shared" si="39"/>
        <v>38667.944999999992</v>
      </c>
      <c r="AA117" s="43"/>
      <c r="AB117" s="43"/>
      <c r="AC117" s="43"/>
      <c r="AD117" s="54"/>
      <c r="AE117" s="53"/>
      <c r="AF117" s="43"/>
      <c r="AG117" s="54"/>
      <c r="AH117" s="43"/>
      <c r="AI117" s="43"/>
      <c r="AJ117" s="48">
        <f t="shared" si="52"/>
        <v>0.52777777777777779</v>
      </c>
      <c r="AK117" s="43">
        <v>40</v>
      </c>
      <c r="AL117" s="41">
        <f t="shared" si="44"/>
        <v>3736.0333333333333</v>
      </c>
      <c r="AM117" s="54"/>
      <c r="AN117" s="54"/>
      <c r="AO117" s="54"/>
      <c r="AP117" s="43">
        <f t="shared" si="45"/>
        <v>3736.0333333333333</v>
      </c>
      <c r="AQ117" s="41">
        <f t="shared" si="40"/>
        <v>38667.944999999992</v>
      </c>
      <c r="AR117" s="43">
        <f t="shared" si="41"/>
        <v>42403.978333333325</v>
      </c>
      <c r="AS117" s="43">
        <f t="shared" si="42"/>
        <v>3866.7944999999995</v>
      </c>
      <c r="AT117" s="43">
        <f t="shared" si="46"/>
        <v>46270.772833333322</v>
      </c>
    </row>
    <row r="118" spans="1:46" ht="49.5" x14ac:dyDescent="0.25">
      <c r="A118" s="41">
        <v>100</v>
      </c>
      <c r="B118" s="52" t="s">
        <v>382</v>
      </c>
      <c r="C118" s="52" t="s">
        <v>383</v>
      </c>
      <c r="D118" s="52" t="s">
        <v>384</v>
      </c>
      <c r="E118" s="46" t="s">
        <v>62</v>
      </c>
      <c r="F118" s="46" t="s">
        <v>510</v>
      </c>
      <c r="G118" s="46"/>
      <c r="H118" s="46" t="s">
        <v>574</v>
      </c>
      <c r="I118" s="46" t="s">
        <v>110</v>
      </c>
      <c r="J118" s="46">
        <v>4.1399999999999997</v>
      </c>
      <c r="K118" s="46">
        <v>4</v>
      </c>
      <c r="L118" s="43">
        <v>17697</v>
      </c>
      <c r="M118" s="43">
        <f t="shared" si="43"/>
        <v>73265.579999999987</v>
      </c>
      <c r="N118" s="43">
        <f t="shared" si="35"/>
        <v>70788</v>
      </c>
      <c r="O118" s="53">
        <v>22.5</v>
      </c>
      <c r="P118" s="53"/>
      <c r="Q118" s="43">
        <v>6</v>
      </c>
      <c r="R118" s="53">
        <f t="shared" si="36"/>
        <v>28.5</v>
      </c>
      <c r="S118" s="54">
        <f t="shared" si="37"/>
        <v>1.25</v>
      </c>
      <c r="T118" s="54">
        <f t="shared" ref="T118:U132" si="53">P118/24</f>
        <v>0</v>
      </c>
      <c r="U118" s="54">
        <f t="shared" si="53"/>
        <v>0.25</v>
      </c>
      <c r="V118" s="54">
        <f t="shared" si="38"/>
        <v>1.5</v>
      </c>
      <c r="W118" s="43">
        <f t="shared" si="51"/>
        <v>91581.974999999991</v>
      </c>
      <c r="X118" s="43">
        <f t="shared" si="48"/>
        <v>0</v>
      </c>
      <c r="Y118" s="43">
        <f t="shared" si="49"/>
        <v>17697</v>
      </c>
      <c r="Z118" s="43">
        <f t="shared" si="39"/>
        <v>109278.97499999999</v>
      </c>
      <c r="AA118" s="43"/>
      <c r="AB118" s="43"/>
      <c r="AC118" s="43"/>
      <c r="AD118" s="54"/>
      <c r="AE118" s="53"/>
      <c r="AF118" s="43"/>
      <c r="AG118" s="54"/>
      <c r="AH118" s="43"/>
      <c r="AI118" s="43"/>
      <c r="AJ118" s="48">
        <f t="shared" si="52"/>
        <v>1.25</v>
      </c>
      <c r="AK118" s="43">
        <v>40</v>
      </c>
      <c r="AL118" s="41">
        <f t="shared" si="44"/>
        <v>8848.5</v>
      </c>
      <c r="AM118" s="54"/>
      <c r="AN118" s="54"/>
      <c r="AO118" s="54"/>
      <c r="AP118" s="43">
        <f t="shared" si="45"/>
        <v>8848.5</v>
      </c>
      <c r="AQ118" s="41">
        <f t="shared" si="40"/>
        <v>109278.97499999999</v>
      </c>
      <c r="AR118" s="43">
        <f t="shared" si="41"/>
        <v>118127.47499999999</v>
      </c>
      <c r="AS118" s="43">
        <f t="shared" si="42"/>
        <v>10927.897499999999</v>
      </c>
      <c r="AT118" s="43">
        <f t="shared" si="46"/>
        <v>129055.3725</v>
      </c>
    </row>
    <row r="119" spans="1:46" ht="45" x14ac:dyDescent="0.25">
      <c r="A119" s="41">
        <v>101</v>
      </c>
      <c r="B119" s="44" t="s">
        <v>385</v>
      </c>
      <c r="C119" s="44" t="s">
        <v>116</v>
      </c>
      <c r="D119" s="44" t="s">
        <v>386</v>
      </c>
      <c r="E119" s="46" t="s">
        <v>127</v>
      </c>
      <c r="F119" s="46" t="s">
        <v>511</v>
      </c>
      <c r="G119" s="46" t="s">
        <v>110</v>
      </c>
      <c r="H119" s="46" t="s">
        <v>133</v>
      </c>
      <c r="I119" s="46" t="s">
        <v>110</v>
      </c>
      <c r="J119" s="46"/>
      <c r="K119" s="46">
        <v>3.69</v>
      </c>
      <c r="L119" s="43">
        <v>17697</v>
      </c>
      <c r="M119" s="43">
        <f t="shared" si="43"/>
        <v>0</v>
      </c>
      <c r="N119" s="43">
        <f t="shared" si="35"/>
        <v>65301.93</v>
      </c>
      <c r="O119" s="53"/>
      <c r="P119" s="53"/>
      <c r="Q119" s="43">
        <v>12</v>
      </c>
      <c r="R119" s="53">
        <f t="shared" si="36"/>
        <v>12</v>
      </c>
      <c r="S119" s="54">
        <f t="shared" si="37"/>
        <v>0</v>
      </c>
      <c r="T119" s="54">
        <f t="shared" si="53"/>
        <v>0</v>
      </c>
      <c r="U119" s="54">
        <f t="shared" si="53"/>
        <v>0.5</v>
      </c>
      <c r="V119" s="54">
        <f t="shared" si="38"/>
        <v>0.5</v>
      </c>
      <c r="W119" s="43">
        <f t="shared" si="51"/>
        <v>0</v>
      </c>
      <c r="X119" s="43">
        <f t="shared" si="48"/>
        <v>0</v>
      </c>
      <c r="Y119" s="43">
        <f t="shared" si="49"/>
        <v>32650.965000000004</v>
      </c>
      <c r="Z119" s="43">
        <f t="shared" si="39"/>
        <v>32650.965000000004</v>
      </c>
      <c r="AA119" s="43"/>
      <c r="AB119" s="43"/>
      <c r="AC119" s="43"/>
      <c r="AD119" s="54"/>
      <c r="AE119" s="53"/>
      <c r="AF119" s="43"/>
      <c r="AG119" s="54"/>
      <c r="AH119" s="43"/>
      <c r="AI119" s="43"/>
      <c r="AJ119" s="48">
        <f t="shared" si="52"/>
        <v>0</v>
      </c>
      <c r="AK119" s="43">
        <v>40</v>
      </c>
      <c r="AL119" s="41">
        <f t="shared" si="44"/>
        <v>0</v>
      </c>
      <c r="AM119" s="54"/>
      <c r="AN119" s="54"/>
      <c r="AO119" s="54"/>
      <c r="AP119" s="43">
        <f t="shared" si="45"/>
        <v>0</v>
      </c>
      <c r="AQ119" s="41">
        <f t="shared" si="40"/>
        <v>32650.965000000004</v>
      </c>
      <c r="AR119" s="43">
        <f t="shared" si="41"/>
        <v>32650.965000000004</v>
      </c>
      <c r="AS119" s="43">
        <f t="shared" si="42"/>
        <v>3265.0965000000006</v>
      </c>
      <c r="AT119" s="43">
        <f t="shared" si="46"/>
        <v>35916.061500000003</v>
      </c>
    </row>
    <row r="120" spans="1:46" ht="33" x14ac:dyDescent="0.25">
      <c r="A120" s="41">
        <v>102</v>
      </c>
      <c r="B120" s="52" t="s">
        <v>387</v>
      </c>
      <c r="C120" s="52" t="s">
        <v>388</v>
      </c>
      <c r="D120" s="52" t="s">
        <v>389</v>
      </c>
      <c r="E120" s="46" t="s">
        <v>62</v>
      </c>
      <c r="F120" s="46" t="s">
        <v>512</v>
      </c>
      <c r="G120" s="46" t="s">
        <v>328</v>
      </c>
      <c r="H120" s="46" t="s">
        <v>570</v>
      </c>
      <c r="I120" s="46" t="s">
        <v>328</v>
      </c>
      <c r="J120" s="46">
        <v>5.41</v>
      </c>
      <c r="K120" s="46">
        <v>4.75</v>
      </c>
      <c r="L120" s="43">
        <v>17697</v>
      </c>
      <c r="M120" s="43">
        <f t="shared" si="43"/>
        <v>95740.77</v>
      </c>
      <c r="N120" s="43">
        <f t="shared" si="35"/>
        <v>84060.75</v>
      </c>
      <c r="O120" s="53">
        <v>4</v>
      </c>
      <c r="P120" s="53">
        <v>12</v>
      </c>
      <c r="Q120" s="43"/>
      <c r="R120" s="53">
        <f t="shared" si="36"/>
        <v>16</v>
      </c>
      <c r="S120" s="54">
        <f t="shared" si="37"/>
        <v>0.22222222222222221</v>
      </c>
      <c r="T120" s="54">
        <f t="shared" si="53"/>
        <v>0.5</v>
      </c>
      <c r="U120" s="54">
        <f t="shared" si="53"/>
        <v>0</v>
      </c>
      <c r="V120" s="54">
        <f t="shared" si="38"/>
        <v>0.72222222222222221</v>
      </c>
      <c r="W120" s="43">
        <f t="shared" si="51"/>
        <v>21275.726666666669</v>
      </c>
      <c r="X120" s="43">
        <f t="shared" si="48"/>
        <v>42030.375</v>
      </c>
      <c r="Y120" s="43">
        <f t="shared" si="49"/>
        <v>0</v>
      </c>
      <c r="Z120" s="43">
        <f t="shared" si="39"/>
        <v>63306.101666666669</v>
      </c>
      <c r="AA120" s="43"/>
      <c r="AB120" s="43"/>
      <c r="AC120" s="43"/>
      <c r="AD120" s="54"/>
      <c r="AE120" s="53"/>
      <c r="AF120" s="43"/>
      <c r="AG120" s="54"/>
      <c r="AH120" s="43"/>
      <c r="AI120" s="43"/>
      <c r="AJ120" s="48">
        <f t="shared" si="52"/>
        <v>0.72222222222222221</v>
      </c>
      <c r="AK120" s="43">
        <v>40</v>
      </c>
      <c r="AL120" s="41">
        <f t="shared" si="44"/>
        <v>5112.4666666666672</v>
      </c>
      <c r="AM120" s="54"/>
      <c r="AN120" s="54"/>
      <c r="AO120" s="54"/>
      <c r="AP120" s="43">
        <f t="shared" si="45"/>
        <v>5112.4666666666672</v>
      </c>
      <c r="AQ120" s="41">
        <f t="shared" si="40"/>
        <v>63306.101666666669</v>
      </c>
      <c r="AR120" s="43">
        <f t="shared" si="41"/>
        <v>68418.568333333329</v>
      </c>
      <c r="AS120" s="43">
        <f t="shared" si="42"/>
        <v>6330.6101666666673</v>
      </c>
      <c r="AT120" s="43">
        <f t="shared" si="46"/>
        <v>74749.178499999995</v>
      </c>
    </row>
    <row r="121" spans="1:46" ht="49.5" x14ac:dyDescent="0.25">
      <c r="A121" s="41">
        <v>103</v>
      </c>
      <c r="B121" s="52" t="s">
        <v>390</v>
      </c>
      <c r="C121" s="52" t="s">
        <v>391</v>
      </c>
      <c r="D121" s="52" t="s">
        <v>392</v>
      </c>
      <c r="E121" s="46" t="s">
        <v>62</v>
      </c>
      <c r="F121" s="70" t="s">
        <v>513</v>
      </c>
      <c r="G121" s="46" t="s">
        <v>173</v>
      </c>
      <c r="H121" s="46" t="s">
        <v>69</v>
      </c>
      <c r="I121" s="46" t="s">
        <v>68</v>
      </c>
      <c r="J121" s="46">
        <v>5.41</v>
      </c>
      <c r="K121" s="46"/>
      <c r="L121" s="43">
        <v>17697</v>
      </c>
      <c r="M121" s="43">
        <f t="shared" si="43"/>
        <v>95740.77</v>
      </c>
      <c r="N121" s="43">
        <f t="shared" si="35"/>
        <v>0</v>
      </c>
      <c r="O121" s="53">
        <v>6.5</v>
      </c>
      <c r="P121" s="53"/>
      <c r="Q121" s="43"/>
      <c r="R121" s="53">
        <f t="shared" si="36"/>
        <v>6.5</v>
      </c>
      <c r="S121" s="54">
        <f t="shared" si="37"/>
        <v>0.3611111111111111</v>
      </c>
      <c r="T121" s="54">
        <f t="shared" si="53"/>
        <v>0</v>
      </c>
      <c r="U121" s="54">
        <f t="shared" si="53"/>
        <v>0</v>
      </c>
      <c r="V121" s="54">
        <f t="shared" si="38"/>
        <v>0.3611111111111111</v>
      </c>
      <c r="W121" s="43">
        <f t="shared" si="51"/>
        <v>34573.055833333339</v>
      </c>
      <c r="X121" s="43">
        <f t="shared" si="48"/>
        <v>0</v>
      </c>
      <c r="Y121" s="43">
        <f t="shared" si="49"/>
        <v>0</v>
      </c>
      <c r="Z121" s="43">
        <f t="shared" si="39"/>
        <v>34573.055833333339</v>
      </c>
      <c r="AA121" s="43"/>
      <c r="AB121" s="43"/>
      <c r="AC121" s="43"/>
      <c r="AD121" s="54"/>
      <c r="AE121" s="53"/>
      <c r="AF121" s="43"/>
      <c r="AG121" s="54"/>
      <c r="AH121" s="43"/>
      <c r="AI121" s="43"/>
      <c r="AJ121" s="48">
        <f t="shared" si="52"/>
        <v>0.3611111111111111</v>
      </c>
      <c r="AK121" s="43">
        <v>40</v>
      </c>
      <c r="AL121" s="41">
        <f t="shared" si="44"/>
        <v>2556.2333333333336</v>
      </c>
      <c r="AM121" s="54"/>
      <c r="AN121" s="54"/>
      <c r="AO121" s="54"/>
      <c r="AP121" s="43">
        <f t="shared" si="45"/>
        <v>2556.2333333333336</v>
      </c>
      <c r="AQ121" s="41">
        <f t="shared" si="40"/>
        <v>34573.055833333339</v>
      </c>
      <c r="AR121" s="43">
        <f t="shared" si="41"/>
        <v>37129.289166666669</v>
      </c>
      <c r="AS121" s="43">
        <f t="shared" si="42"/>
        <v>3457.3055833333342</v>
      </c>
      <c r="AT121" s="43">
        <f t="shared" si="46"/>
        <v>40586.594750000004</v>
      </c>
    </row>
    <row r="122" spans="1:46" ht="49.5" x14ac:dyDescent="0.25">
      <c r="A122" s="41">
        <v>104</v>
      </c>
      <c r="B122" s="44" t="s">
        <v>393</v>
      </c>
      <c r="C122" s="44" t="s">
        <v>135</v>
      </c>
      <c r="D122" s="44" t="s">
        <v>394</v>
      </c>
      <c r="E122" s="45" t="s">
        <v>62</v>
      </c>
      <c r="F122" s="45" t="s">
        <v>514</v>
      </c>
      <c r="G122" s="45" t="s">
        <v>68</v>
      </c>
      <c r="H122" s="46" t="s">
        <v>69</v>
      </c>
      <c r="I122" s="46" t="s">
        <v>68</v>
      </c>
      <c r="J122" s="46">
        <v>5.41</v>
      </c>
      <c r="K122" s="46"/>
      <c r="L122" s="43">
        <v>17697</v>
      </c>
      <c r="M122" s="43">
        <f t="shared" si="43"/>
        <v>95740.77</v>
      </c>
      <c r="N122" s="43">
        <f t="shared" si="35"/>
        <v>0</v>
      </c>
      <c r="O122" s="53">
        <v>18</v>
      </c>
      <c r="P122" s="53"/>
      <c r="Q122" s="43"/>
      <c r="R122" s="53">
        <f t="shared" si="36"/>
        <v>18</v>
      </c>
      <c r="S122" s="54">
        <f t="shared" si="37"/>
        <v>1</v>
      </c>
      <c r="T122" s="54">
        <f t="shared" si="53"/>
        <v>0</v>
      </c>
      <c r="U122" s="54">
        <f t="shared" si="53"/>
        <v>0</v>
      </c>
      <c r="V122" s="54">
        <f t="shared" si="38"/>
        <v>1</v>
      </c>
      <c r="W122" s="43">
        <f t="shared" si="51"/>
        <v>95740.770000000019</v>
      </c>
      <c r="X122" s="43">
        <f t="shared" si="48"/>
        <v>0</v>
      </c>
      <c r="Y122" s="43">
        <f t="shared" si="49"/>
        <v>0</v>
      </c>
      <c r="Z122" s="43">
        <f t="shared" si="39"/>
        <v>95740.770000000019</v>
      </c>
      <c r="AA122" s="43">
        <v>9</v>
      </c>
      <c r="AB122" s="43">
        <v>25</v>
      </c>
      <c r="AC122" s="43">
        <f>17697*AB122%/18*AA122</f>
        <v>2212.125</v>
      </c>
      <c r="AD122" s="54">
        <v>9</v>
      </c>
      <c r="AE122" s="53">
        <v>12.5</v>
      </c>
      <c r="AF122" s="43">
        <f>17697*AE122%/18*AD122</f>
        <v>1106.0625</v>
      </c>
      <c r="AG122" s="54">
        <v>1</v>
      </c>
      <c r="AH122" s="43">
        <v>30</v>
      </c>
      <c r="AI122" s="43">
        <v>5309</v>
      </c>
      <c r="AJ122" s="48">
        <f t="shared" si="52"/>
        <v>1</v>
      </c>
      <c r="AK122" s="43">
        <v>40</v>
      </c>
      <c r="AL122" s="41">
        <f t="shared" si="44"/>
        <v>7078.8</v>
      </c>
      <c r="AM122" s="54"/>
      <c r="AN122" s="54">
        <f>Z122*70%</f>
        <v>67018.539000000004</v>
      </c>
      <c r="AO122" s="54"/>
      <c r="AP122" s="43">
        <f t="shared" si="45"/>
        <v>82724.526500000007</v>
      </c>
      <c r="AQ122" s="41">
        <f t="shared" si="40"/>
        <v>95740.770000000019</v>
      </c>
      <c r="AR122" s="43">
        <f t="shared" si="41"/>
        <v>178465.29650000003</v>
      </c>
      <c r="AS122" s="43">
        <f t="shared" si="42"/>
        <v>9574.077000000003</v>
      </c>
      <c r="AT122" s="43">
        <f t="shared" si="46"/>
        <v>188039.37350000002</v>
      </c>
    </row>
    <row r="123" spans="1:46" ht="49.5" x14ac:dyDescent="0.25">
      <c r="A123" s="41">
        <v>105</v>
      </c>
      <c r="B123" s="52" t="s">
        <v>395</v>
      </c>
      <c r="C123" s="44" t="s">
        <v>116</v>
      </c>
      <c r="D123" s="52" t="s">
        <v>396</v>
      </c>
      <c r="E123" s="45" t="s">
        <v>127</v>
      </c>
      <c r="F123" s="70" t="s">
        <v>515</v>
      </c>
      <c r="G123" s="46"/>
      <c r="H123" s="46" t="s">
        <v>237</v>
      </c>
      <c r="I123" s="46" t="s">
        <v>68</v>
      </c>
      <c r="J123" s="46"/>
      <c r="K123" s="46">
        <v>4.22</v>
      </c>
      <c r="L123" s="43">
        <v>17697</v>
      </c>
      <c r="M123" s="43">
        <f t="shared" si="43"/>
        <v>0</v>
      </c>
      <c r="N123" s="43">
        <f t="shared" si="35"/>
        <v>74681.34</v>
      </c>
      <c r="O123" s="53">
        <v>0</v>
      </c>
      <c r="P123" s="53"/>
      <c r="Q123" s="43">
        <v>12</v>
      </c>
      <c r="R123" s="53">
        <f t="shared" si="36"/>
        <v>12</v>
      </c>
      <c r="S123" s="54">
        <f t="shared" si="37"/>
        <v>0</v>
      </c>
      <c r="T123" s="54">
        <f t="shared" si="53"/>
        <v>0</v>
      </c>
      <c r="U123" s="54">
        <f t="shared" si="53"/>
        <v>0.5</v>
      </c>
      <c r="V123" s="54">
        <f t="shared" si="38"/>
        <v>0.5</v>
      </c>
      <c r="W123" s="43">
        <f t="shared" si="51"/>
        <v>0</v>
      </c>
      <c r="X123" s="43">
        <f t="shared" si="48"/>
        <v>0</v>
      </c>
      <c r="Y123" s="43">
        <f t="shared" si="49"/>
        <v>37340.67</v>
      </c>
      <c r="Z123" s="43">
        <f t="shared" si="39"/>
        <v>37340.67</v>
      </c>
      <c r="AA123" s="43"/>
      <c r="AB123" s="43"/>
      <c r="AC123" s="43"/>
      <c r="AD123" s="54"/>
      <c r="AE123" s="53"/>
      <c r="AF123" s="43"/>
      <c r="AG123" s="54"/>
      <c r="AH123" s="43"/>
      <c r="AI123" s="43"/>
      <c r="AJ123" s="48">
        <f t="shared" si="52"/>
        <v>0</v>
      </c>
      <c r="AK123" s="43">
        <v>40</v>
      </c>
      <c r="AL123" s="41">
        <f t="shared" si="44"/>
        <v>0</v>
      </c>
      <c r="AM123" s="54"/>
      <c r="AN123" s="54"/>
      <c r="AO123" s="54"/>
      <c r="AP123" s="43">
        <f t="shared" si="45"/>
        <v>0</v>
      </c>
      <c r="AQ123" s="41">
        <f t="shared" si="40"/>
        <v>37340.67</v>
      </c>
      <c r="AR123" s="43">
        <f t="shared" si="41"/>
        <v>37340.67</v>
      </c>
      <c r="AS123" s="43">
        <f t="shared" si="42"/>
        <v>3734.067</v>
      </c>
      <c r="AT123" s="43">
        <f t="shared" si="46"/>
        <v>41074.737000000001</v>
      </c>
    </row>
    <row r="124" spans="1:46" ht="49.5" x14ac:dyDescent="0.25">
      <c r="A124" s="41">
        <v>106</v>
      </c>
      <c r="B124" s="52" t="s">
        <v>397</v>
      </c>
      <c r="C124" s="44" t="s">
        <v>398</v>
      </c>
      <c r="D124" s="52" t="s">
        <v>399</v>
      </c>
      <c r="E124" s="45" t="s">
        <v>204</v>
      </c>
      <c r="F124" s="70" t="s">
        <v>516</v>
      </c>
      <c r="G124" s="46"/>
      <c r="H124" s="46" t="s">
        <v>69</v>
      </c>
      <c r="I124" s="46" t="s">
        <v>68</v>
      </c>
      <c r="J124" s="46">
        <v>5.32</v>
      </c>
      <c r="K124" s="46"/>
      <c r="L124" s="43">
        <v>17697</v>
      </c>
      <c r="M124" s="43">
        <f t="shared" si="43"/>
        <v>94148.040000000008</v>
      </c>
      <c r="N124" s="43">
        <f t="shared" si="35"/>
        <v>0</v>
      </c>
      <c r="O124" s="53">
        <v>12</v>
      </c>
      <c r="P124" s="53"/>
      <c r="Q124" s="43"/>
      <c r="R124" s="53">
        <f t="shared" si="36"/>
        <v>12</v>
      </c>
      <c r="S124" s="54">
        <f t="shared" si="37"/>
        <v>0.66666666666666663</v>
      </c>
      <c r="T124" s="54">
        <f t="shared" si="53"/>
        <v>0</v>
      </c>
      <c r="U124" s="54">
        <f t="shared" si="53"/>
        <v>0</v>
      </c>
      <c r="V124" s="54">
        <f t="shared" si="38"/>
        <v>0.66666666666666663</v>
      </c>
      <c r="W124" s="43">
        <f t="shared" si="51"/>
        <v>62765.36</v>
      </c>
      <c r="X124" s="43">
        <f t="shared" si="48"/>
        <v>0</v>
      </c>
      <c r="Y124" s="43">
        <f t="shared" si="49"/>
        <v>0</v>
      </c>
      <c r="Z124" s="43">
        <f t="shared" si="39"/>
        <v>62765.36</v>
      </c>
      <c r="AA124" s="43"/>
      <c r="AB124" s="43"/>
      <c r="AC124" s="43"/>
      <c r="AD124" s="54"/>
      <c r="AE124" s="53"/>
      <c r="AF124" s="43"/>
      <c r="AG124" s="54"/>
      <c r="AH124" s="43"/>
      <c r="AI124" s="43"/>
      <c r="AJ124" s="48">
        <f t="shared" si="52"/>
        <v>0.66666666666666663</v>
      </c>
      <c r="AK124" s="43">
        <v>40</v>
      </c>
      <c r="AL124" s="41">
        <f t="shared" si="44"/>
        <v>4719.2</v>
      </c>
      <c r="AM124" s="54"/>
      <c r="AN124" s="54"/>
      <c r="AO124" s="54"/>
      <c r="AP124" s="43">
        <f t="shared" si="45"/>
        <v>4719.2</v>
      </c>
      <c r="AQ124" s="41">
        <f t="shared" si="40"/>
        <v>62765.36</v>
      </c>
      <c r="AR124" s="43">
        <f t="shared" si="41"/>
        <v>67484.56</v>
      </c>
      <c r="AS124" s="43">
        <f t="shared" si="42"/>
        <v>6276.5360000000001</v>
      </c>
      <c r="AT124" s="43">
        <f t="shared" si="46"/>
        <v>73761.09599999999</v>
      </c>
    </row>
    <row r="125" spans="1:46" ht="33" x14ac:dyDescent="0.25">
      <c r="A125" s="41">
        <v>107</v>
      </c>
      <c r="B125" s="52" t="s">
        <v>400</v>
      </c>
      <c r="C125" s="52" t="s">
        <v>401</v>
      </c>
      <c r="D125" s="52" t="s">
        <v>402</v>
      </c>
      <c r="E125" s="46" t="s">
        <v>62</v>
      </c>
      <c r="F125" s="46" t="s">
        <v>486</v>
      </c>
      <c r="G125" s="46" t="s">
        <v>531</v>
      </c>
      <c r="H125" s="46" t="s">
        <v>64</v>
      </c>
      <c r="I125" s="46" t="s">
        <v>403</v>
      </c>
      <c r="J125" s="46">
        <v>5.12</v>
      </c>
      <c r="K125" s="46">
        <v>4.6900000000000004</v>
      </c>
      <c r="L125" s="43">
        <v>17697</v>
      </c>
      <c r="M125" s="43">
        <f t="shared" si="43"/>
        <v>90608.639999999999</v>
      </c>
      <c r="N125" s="43">
        <f t="shared" si="35"/>
        <v>82998.930000000008</v>
      </c>
      <c r="O125" s="53">
        <v>5</v>
      </c>
      <c r="P125" s="53">
        <v>22</v>
      </c>
      <c r="Q125" s="43"/>
      <c r="R125" s="53">
        <f t="shared" si="36"/>
        <v>27</v>
      </c>
      <c r="S125" s="54">
        <f t="shared" si="37"/>
        <v>0.27777777777777779</v>
      </c>
      <c r="T125" s="54">
        <f t="shared" si="53"/>
        <v>0.91666666666666663</v>
      </c>
      <c r="U125" s="54">
        <f t="shared" si="53"/>
        <v>0</v>
      </c>
      <c r="V125" s="54">
        <f t="shared" si="38"/>
        <v>1.1944444444444444</v>
      </c>
      <c r="W125" s="43">
        <f t="shared" si="51"/>
        <v>25169.066666666666</v>
      </c>
      <c r="X125" s="43">
        <f t="shared" si="48"/>
        <v>76082.352500000008</v>
      </c>
      <c r="Y125" s="43">
        <f t="shared" si="49"/>
        <v>0</v>
      </c>
      <c r="Z125" s="43">
        <f t="shared" si="39"/>
        <v>101251.41916666667</v>
      </c>
      <c r="AA125" s="43"/>
      <c r="AB125" s="43"/>
      <c r="AC125" s="43"/>
      <c r="AD125" s="54"/>
      <c r="AE125" s="53"/>
      <c r="AF125" s="43"/>
      <c r="AG125" s="54"/>
      <c r="AH125" s="43"/>
      <c r="AI125" s="43"/>
      <c r="AJ125" s="48">
        <f t="shared" si="52"/>
        <v>1.1944444444444444</v>
      </c>
      <c r="AK125" s="43">
        <v>40</v>
      </c>
      <c r="AL125" s="41">
        <f t="shared" si="44"/>
        <v>8455.2333333333336</v>
      </c>
      <c r="AM125" s="54"/>
      <c r="AN125" s="54"/>
      <c r="AO125" s="54"/>
      <c r="AP125" s="43">
        <f t="shared" si="45"/>
        <v>8455.2333333333336</v>
      </c>
      <c r="AQ125" s="41">
        <f t="shared" si="40"/>
        <v>101251.41916666667</v>
      </c>
      <c r="AR125" s="43">
        <f t="shared" si="41"/>
        <v>109706.65250000001</v>
      </c>
      <c r="AS125" s="43">
        <f t="shared" si="42"/>
        <v>10125.141916666667</v>
      </c>
      <c r="AT125" s="43">
        <f t="shared" si="46"/>
        <v>119831.79441666667</v>
      </c>
    </row>
    <row r="126" spans="1:46" ht="49.5" x14ac:dyDescent="0.25">
      <c r="A126" s="41">
        <v>108</v>
      </c>
      <c r="B126" s="52" t="s">
        <v>404</v>
      </c>
      <c r="C126" s="52" t="s">
        <v>405</v>
      </c>
      <c r="D126" s="52" t="s">
        <v>406</v>
      </c>
      <c r="E126" s="46" t="s">
        <v>62</v>
      </c>
      <c r="F126" s="46" t="s">
        <v>517</v>
      </c>
      <c r="G126" s="46" t="s">
        <v>110</v>
      </c>
      <c r="H126" s="46" t="s">
        <v>574</v>
      </c>
      <c r="I126" s="46" t="s">
        <v>110</v>
      </c>
      <c r="J126" s="46">
        <v>4.1399999999999997</v>
      </c>
      <c r="K126" s="46">
        <v>4.1900000000000004</v>
      </c>
      <c r="L126" s="43">
        <v>17697</v>
      </c>
      <c r="M126" s="43">
        <f t="shared" si="43"/>
        <v>73265.579999999987</v>
      </c>
      <c r="N126" s="43">
        <f t="shared" si="35"/>
        <v>74150.430000000008</v>
      </c>
      <c r="O126" s="53">
        <v>5</v>
      </c>
      <c r="P126" s="53">
        <v>13</v>
      </c>
      <c r="Q126" s="43"/>
      <c r="R126" s="53">
        <f t="shared" si="36"/>
        <v>18</v>
      </c>
      <c r="S126" s="54">
        <f t="shared" si="37"/>
        <v>0.27777777777777779</v>
      </c>
      <c r="T126" s="54">
        <f t="shared" si="53"/>
        <v>0.54166666666666663</v>
      </c>
      <c r="U126" s="54">
        <f t="shared" si="53"/>
        <v>0</v>
      </c>
      <c r="V126" s="54">
        <f t="shared" si="38"/>
        <v>0.81944444444444442</v>
      </c>
      <c r="W126" s="43">
        <f t="shared" si="51"/>
        <v>20351.549999999996</v>
      </c>
      <c r="X126" s="43">
        <f t="shared" si="48"/>
        <v>40164.816250000003</v>
      </c>
      <c r="Y126" s="43">
        <f t="shared" si="49"/>
        <v>0</v>
      </c>
      <c r="Z126" s="43">
        <f t="shared" si="39"/>
        <v>60516.366249999999</v>
      </c>
      <c r="AA126" s="43"/>
      <c r="AB126" s="43"/>
      <c r="AC126" s="43"/>
      <c r="AD126" s="54"/>
      <c r="AE126" s="53"/>
      <c r="AF126" s="43"/>
      <c r="AG126" s="54"/>
      <c r="AH126" s="43"/>
      <c r="AI126" s="43"/>
      <c r="AJ126" s="48">
        <f t="shared" si="52"/>
        <v>0.81944444444444442</v>
      </c>
      <c r="AK126" s="43">
        <v>40</v>
      </c>
      <c r="AL126" s="41">
        <f t="shared" si="44"/>
        <v>5800.6833333333334</v>
      </c>
      <c r="AM126" s="54"/>
      <c r="AN126" s="54"/>
      <c r="AO126" s="54"/>
      <c r="AP126" s="43">
        <f t="shared" si="45"/>
        <v>5800.6833333333334</v>
      </c>
      <c r="AQ126" s="41">
        <f t="shared" si="40"/>
        <v>60516.366249999999</v>
      </c>
      <c r="AR126" s="43">
        <f t="shared" si="41"/>
        <v>66317.049583333326</v>
      </c>
      <c r="AS126" s="43">
        <f t="shared" si="42"/>
        <v>6051.6366250000001</v>
      </c>
      <c r="AT126" s="43">
        <f t="shared" si="46"/>
        <v>72368.686208333325</v>
      </c>
    </row>
    <row r="127" spans="1:46" ht="49.5" x14ac:dyDescent="0.25">
      <c r="A127" s="41">
        <v>109</v>
      </c>
      <c r="B127" s="52" t="s">
        <v>407</v>
      </c>
      <c r="C127" s="52" t="s">
        <v>408</v>
      </c>
      <c r="D127" s="52" t="s">
        <v>409</v>
      </c>
      <c r="E127" s="46" t="s">
        <v>62</v>
      </c>
      <c r="F127" s="67" t="s">
        <v>439</v>
      </c>
      <c r="G127" s="46" t="s">
        <v>110</v>
      </c>
      <c r="H127" s="46" t="s">
        <v>92</v>
      </c>
      <c r="I127" s="46" t="s">
        <v>110</v>
      </c>
      <c r="J127" s="46">
        <v>4.7300000000000004</v>
      </c>
      <c r="K127" s="46"/>
      <c r="L127" s="43">
        <v>17697</v>
      </c>
      <c r="M127" s="43">
        <f t="shared" si="43"/>
        <v>83706.810000000012</v>
      </c>
      <c r="N127" s="43">
        <f t="shared" si="35"/>
        <v>0</v>
      </c>
      <c r="O127" s="53">
        <v>22</v>
      </c>
      <c r="P127" s="53"/>
      <c r="Q127" s="43"/>
      <c r="R127" s="53">
        <f t="shared" si="36"/>
        <v>22</v>
      </c>
      <c r="S127" s="54">
        <f t="shared" si="37"/>
        <v>1.2222222222222223</v>
      </c>
      <c r="T127" s="54">
        <f t="shared" si="53"/>
        <v>0</v>
      </c>
      <c r="U127" s="54">
        <f t="shared" si="53"/>
        <v>0</v>
      </c>
      <c r="V127" s="54">
        <f t="shared" si="38"/>
        <v>1.2222222222222223</v>
      </c>
      <c r="W127" s="43">
        <f t="shared" si="51"/>
        <v>102308.32333333335</v>
      </c>
      <c r="X127" s="43">
        <f t="shared" si="48"/>
        <v>0</v>
      </c>
      <c r="Y127" s="43">
        <f t="shared" si="49"/>
        <v>0</v>
      </c>
      <c r="Z127" s="43">
        <f t="shared" si="39"/>
        <v>102308.32333333335</v>
      </c>
      <c r="AA127" s="43"/>
      <c r="AB127" s="43"/>
      <c r="AC127" s="43"/>
      <c r="AD127" s="54"/>
      <c r="AE127" s="53"/>
      <c r="AF127" s="43"/>
      <c r="AG127" s="54"/>
      <c r="AH127" s="43"/>
      <c r="AI127" s="43"/>
      <c r="AJ127" s="48">
        <f t="shared" si="52"/>
        <v>1.2222222222222223</v>
      </c>
      <c r="AK127" s="43">
        <v>40</v>
      </c>
      <c r="AL127" s="41">
        <f t="shared" si="44"/>
        <v>8651.8666666666668</v>
      </c>
      <c r="AM127" s="54"/>
      <c r="AN127" s="54"/>
      <c r="AO127" s="54"/>
      <c r="AP127" s="43">
        <f t="shared" si="45"/>
        <v>8651.8666666666668</v>
      </c>
      <c r="AQ127" s="41">
        <f t="shared" si="40"/>
        <v>102308.32333333335</v>
      </c>
      <c r="AR127" s="43">
        <f t="shared" si="41"/>
        <v>110960.19000000002</v>
      </c>
      <c r="AS127" s="43">
        <f t="shared" si="42"/>
        <v>10230.832333333336</v>
      </c>
      <c r="AT127" s="43">
        <f t="shared" si="46"/>
        <v>121191.02233333336</v>
      </c>
    </row>
    <row r="128" spans="1:46" ht="49.5" x14ac:dyDescent="0.25">
      <c r="A128" s="41">
        <v>110</v>
      </c>
      <c r="B128" s="52" t="s">
        <v>410</v>
      </c>
      <c r="C128" s="52" t="s">
        <v>411</v>
      </c>
      <c r="D128" s="52" t="s">
        <v>412</v>
      </c>
      <c r="E128" s="46" t="s">
        <v>62</v>
      </c>
      <c r="F128" s="46" t="s">
        <v>518</v>
      </c>
      <c r="G128" s="46" t="s">
        <v>76</v>
      </c>
      <c r="H128" s="46" t="s">
        <v>77</v>
      </c>
      <c r="I128" s="46" t="s">
        <v>76</v>
      </c>
      <c r="J128" s="46">
        <v>5.08</v>
      </c>
      <c r="K128" s="46"/>
      <c r="L128" s="43">
        <v>17697</v>
      </c>
      <c r="M128" s="43">
        <f t="shared" si="43"/>
        <v>89900.76</v>
      </c>
      <c r="N128" s="43">
        <f t="shared" si="35"/>
        <v>0</v>
      </c>
      <c r="O128" s="53">
        <v>34</v>
      </c>
      <c r="P128" s="53"/>
      <c r="Q128" s="43"/>
      <c r="R128" s="53">
        <f t="shared" si="36"/>
        <v>34</v>
      </c>
      <c r="S128" s="54">
        <f t="shared" si="37"/>
        <v>1.8888888888888888</v>
      </c>
      <c r="T128" s="54">
        <f t="shared" si="53"/>
        <v>0</v>
      </c>
      <c r="U128" s="54">
        <f t="shared" si="53"/>
        <v>0</v>
      </c>
      <c r="V128" s="54">
        <f t="shared" si="38"/>
        <v>1.8888888888888888</v>
      </c>
      <c r="W128" s="43">
        <f t="shared" si="51"/>
        <v>169812.54666666666</v>
      </c>
      <c r="X128" s="43">
        <f t="shared" si="48"/>
        <v>0</v>
      </c>
      <c r="Y128" s="43">
        <f t="shared" si="49"/>
        <v>0</v>
      </c>
      <c r="Z128" s="43">
        <f t="shared" si="39"/>
        <v>169812.54666666666</v>
      </c>
      <c r="AA128" s="43"/>
      <c r="AB128" s="43"/>
      <c r="AC128" s="43"/>
      <c r="AD128" s="54"/>
      <c r="AE128" s="53"/>
      <c r="AF128" s="43"/>
      <c r="AG128" s="54"/>
      <c r="AH128" s="43"/>
      <c r="AI128" s="43"/>
      <c r="AJ128" s="48">
        <f t="shared" si="52"/>
        <v>1.8888888888888888</v>
      </c>
      <c r="AK128" s="43">
        <v>40</v>
      </c>
      <c r="AL128" s="41">
        <f t="shared" si="44"/>
        <v>13371.066666666668</v>
      </c>
      <c r="AM128" s="54"/>
      <c r="AN128" s="54"/>
      <c r="AO128" s="54"/>
      <c r="AP128" s="43">
        <f t="shared" si="45"/>
        <v>13371.066666666668</v>
      </c>
      <c r="AQ128" s="41">
        <f t="shared" si="40"/>
        <v>169812.54666666666</v>
      </c>
      <c r="AR128" s="43">
        <f t="shared" si="41"/>
        <v>183183.61333333334</v>
      </c>
      <c r="AS128" s="43">
        <f t="shared" si="42"/>
        <v>16981.254666666668</v>
      </c>
      <c r="AT128" s="43">
        <f t="shared" si="46"/>
        <v>200164.86800000002</v>
      </c>
    </row>
    <row r="129" spans="1:46" ht="33" x14ac:dyDescent="0.25">
      <c r="A129" s="41">
        <v>111</v>
      </c>
      <c r="B129" s="52" t="s">
        <v>413</v>
      </c>
      <c r="C129" s="52" t="s">
        <v>414</v>
      </c>
      <c r="D129" s="52" t="s">
        <v>415</v>
      </c>
      <c r="E129" s="46" t="s">
        <v>62</v>
      </c>
      <c r="F129" s="67" t="s">
        <v>519</v>
      </c>
      <c r="G129" s="67" t="s">
        <v>110</v>
      </c>
      <c r="H129" s="46" t="s">
        <v>92</v>
      </c>
      <c r="I129" s="67" t="s">
        <v>110</v>
      </c>
      <c r="J129" s="46">
        <v>4.59</v>
      </c>
      <c r="K129" s="46"/>
      <c r="L129" s="43">
        <v>17697</v>
      </c>
      <c r="M129" s="43">
        <f t="shared" si="43"/>
        <v>81229.23</v>
      </c>
      <c r="N129" s="43">
        <f t="shared" si="35"/>
        <v>0</v>
      </c>
      <c r="O129" s="53">
        <v>33</v>
      </c>
      <c r="P129" s="53"/>
      <c r="Q129" s="43"/>
      <c r="R129" s="53">
        <f t="shared" si="36"/>
        <v>33</v>
      </c>
      <c r="S129" s="54">
        <f t="shared" si="37"/>
        <v>1.8333333333333333</v>
      </c>
      <c r="T129" s="54">
        <f t="shared" si="53"/>
        <v>0</v>
      </c>
      <c r="U129" s="54">
        <f t="shared" si="53"/>
        <v>0</v>
      </c>
      <c r="V129" s="54">
        <f t="shared" si="38"/>
        <v>1.8333333333333333</v>
      </c>
      <c r="W129" s="43">
        <f t="shared" si="51"/>
        <v>148920.25499999998</v>
      </c>
      <c r="X129" s="43">
        <f t="shared" si="48"/>
        <v>0</v>
      </c>
      <c r="Y129" s="43">
        <f t="shared" si="49"/>
        <v>0</v>
      </c>
      <c r="Z129" s="43">
        <f t="shared" si="39"/>
        <v>148920.25499999998</v>
      </c>
      <c r="AA129" s="43">
        <v>12</v>
      </c>
      <c r="AB129" s="43">
        <v>20</v>
      </c>
      <c r="AC129" s="43">
        <f>17697*AB129%/18*AA129</f>
        <v>2359.6</v>
      </c>
      <c r="AD129" s="54">
        <v>21</v>
      </c>
      <c r="AE129" s="53">
        <v>10</v>
      </c>
      <c r="AF129" s="43">
        <f>17697*AE129%/18*AD129</f>
        <v>2064.65</v>
      </c>
      <c r="AG129" s="54">
        <v>1</v>
      </c>
      <c r="AH129" s="43">
        <v>15</v>
      </c>
      <c r="AI129" s="43">
        <f>17697*AH129%*AG129</f>
        <v>2654.5499999999997</v>
      </c>
      <c r="AJ129" s="48">
        <f t="shared" si="52"/>
        <v>1.8333333333333333</v>
      </c>
      <c r="AK129" s="43">
        <v>40</v>
      </c>
      <c r="AL129" s="41">
        <f t="shared" si="44"/>
        <v>12977.8</v>
      </c>
      <c r="AM129" s="54"/>
      <c r="AN129" s="54"/>
      <c r="AO129" s="54"/>
      <c r="AP129" s="43">
        <f t="shared" si="45"/>
        <v>20056.599999999999</v>
      </c>
      <c r="AQ129" s="41">
        <f t="shared" si="40"/>
        <v>148920.25499999998</v>
      </c>
      <c r="AR129" s="43">
        <f t="shared" si="41"/>
        <v>168976.85499999998</v>
      </c>
      <c r="AS129" s="43">
        <f t="shared" si="42"/>
        <v>14892.025499999998</v>
      </c>
      <c r="AT129" s="43">
        <f t="shared" si="46"/>
        <v>183868.88049999997</v>
      </c>
    </row>
    <row r="130" spans="1:46" ht="33" x14ac:dyDescent="0.25">
      <c r="A130" s="41">
        <v>112</v>
      </c>
      <c r="B130" s="52" t="s">
        <v>416</v>
      </c>
      <c r="C130" s="52" t="s">
        <v>227</v>
      </c>
      <c r="D130" s="52" t="s">
        <v>417</v>
      </c>
      <c r="E130" s="46" t="s">
        <v>62</v>
      </c>
      <c r="F130" s="46" t="s">
        <v>520</v>
      </c>
      <c r="G130" s="46" t="s">
        <v>110</v>
      </c>
      <c r="H130" s="46" t="s">
        <v>92</v>
      </c>
      <c r="I130" s="46" t="s">
        <v>110</v>
      </c>
      <c r="J130" s="46">
        <v>4.38</v>
      </c>
      <c r="K130" s="46"/>
      <c r="L130" s="43">
        <v>17697</v>
      </c>
      <c r="M130" s="43">
        <f t="shared" si="43"/>
        <v>77512.86</v>
      </c>
      <c r="N130" s="43">
        <f t="shared" si="35"/>
        <v>0</v>
      </c>
      <c r="O130" s="53">
        <v>28</v>
      </c>
      <c r="P130" s="53"/>
      <c r="Q130" s="43"/>
      <c r="R130" s="53">
        <f t="shared" si="36"/>
        <v>28</v>
      </c>
      <c r="S130" s="54">
        <f t="shared" si="37"/>
        <v>1.5555555555555556</v>
      </c>
      <c r="T130" s="54">
        <f t="shared" si="53"/>
        <v>0</v>
      </c>
      <c r="U130" s="54">
        <f t="shared" si="53"/>
        <v>0</v>
      </c>
      <c r="V130" s="54">
        <f t="shared" si="38"/>
        <v>1.5555555555555556</v>
      </c>
      <c r="W130" s="43">
        <f t="shared" si="51"/>
        <v>120575.56000000001</v>
      </c>
      <c r="X130" s="43">
        <f t="shared" si="48"/>
        <v>0</v>
      </c>
      <c r="Y130" s="43">
        <f t="shared" si="49"/>
        <v>0</v>
      </c>
      <c r="Z130" s="43">
        <f t="shared" si="39"/>
        <v>120575.56000000001</v>
      </c>
      <c r="AA130" s="43"/>
      <c r="AB130" s="43"/>
      <c r="AC130" s="43"/>
      <c r="AD130" s="54"/>
      <c r="AE130" s="53"/>
      <c r="AF130" s="43"/>
      <c r="AG130" s="54"/>
      <c r="AH130" s="43"/>
      <c r="AI130" s="43"/>
      <c r="AJ130" s="48">
        <f t="shared" si="52"/>
        <v>1.5555555555555556</v>
      </c>
      <c r="AK130" s="43">
        <v>40</v>
      </c>
      <c r="AL130" s="41">
        <f t="shared" si="44"/>
        <v>11011.466666666667</v>
      </c>
      <c r="AM130" s="54"/>
      <c r="AN130" s="54"/>
      <c r="AO130" s="54"/>
      <c r="AP130" s="43">
        <f t="shared" si="45"/>
        <v>11011.466666666667</v>
      </c>
      <c r="AQ130" s="41">
        <f t="shared" si="40"/>
        <v>120575.56000000001</v>
      </c>
      <c r="AR130" s="43">
        <f t="shared" si="41"/>
        <v>131587.02666666667</v>
      </c>
      <c r="AS130" s="43">
        <f t="shared" si="42"/>
        <v>12057.556000000002</v>
      </c>
      <c r="AT130" s="43">
        <f t="shared" si="46"/>
        <v>143644.58266666668</v>
      </c>
    </row>
    <row r="131" spans="1:46" ht="49.5" x14ac:dyDescent="0.25">
      <c r="A131" s="41">
        <v>114</v>
      </c>
      <c r="B131" s="52" t="s">
        <v>418</v>
      </c>
      <c r="C131" s="52" t="s">
        <v>419</v>
      </c>
      <c r="D131" s="52" t="s">
        <v>420</v>
      </c>
      <c r="E131" s="46" t="s">
        <v>62</v>
      </c>
      <c r="F131" s="46" t="s">
        <v>521</v>
      </c>
      <c r="G131" s="46" t="s">
        <v>421</v>
      </c>
      <c r="H131" s="46" t="s">
        <v>575</v>
      </c>
      <c r="I131" s="46" t="s">
        <v>422</v>
      </c>
      <c r="J131" s="46">
        <v>4.74</v>
      </c>
      <c r="K131" s="46">
        <v>3.85</v>
      </c>
      <c r="L131" s="43">
        <v>17697</v>
      </c>
      <c r="M131" s="43">
        <f t="shared" si="43"/>
        <v>83883.78</v>
      </c>
      <c r="N131" s="43">
        <f t="shared" si="35"/>
        <v>68133.45</v>
      </c>
      <c r="O131" s="53">
        <v>21</v>
      </c>
      <c r="P131" s="53">
        <v>0</v>
      </c>
      <c r="Q131" s="43">
        <v>9</v>
      </c>
      <c r="R131" s="53">
        <f t="shared" si="36"/>
        <v>30</v>
      </c>
      <c r="S131" s="54">
        <f t="shared" si="37"/>
        <v>1.1666666666666667</v>
      </c>
      <c r="T131" s="54">
        <f t="shared" si="53"/>
        <v>0</v>
      </c>
      <c r="U131" s="54">
        <f t="shared" si="53"/>
        <v>0.375</v>
      </c>
      <c r="V131" s="54">
        <f t="shared" si="38"/>
        <v>1.5416666666666667</v>
      </c>
      <c r="W131" s="43">
        <f t="shared" si="51"/>
        <v>97864.41</v>
      </c>
      <c r="X131" s="43">
        <f t="shared" si="48"/>
        <v>0</v>
      </c>
      <c r="Y131" s="43">
        <f t="shared" si="49"/>
        <v>25550.043749999997</v>
      </c>
      <c r="Z131" s="43">
        <f t="shared" si="39"/>
        <v>123414.45375</v>
      </c>
      <c r="AA131" s="43"/>
      <c r="AB131" s="43"/>
      <c r="AC131" s="43"/>
      <c r="AD131" s="54"/>
      <c r="AE131" s="53"/>
      <c r="AF131" s="43"/>
      <c r="AG131" s="54"/>
      <c r="AH131" s="43"/>
      <c r="AI131" s="43"/>
      <c r="AJ131" s="48">
        <f t="shared" si="52"/>
        <v>1.1666666666666667</v>
      </c>
      <c r="AK131" s="43">
        <v>40</v>
      </c>
      <c r="AL131" s="41">
        <f t="shared" si="44"/>
        <v>8258.6</v>
      </c>
      <c r="AM131" s="54"/>
      <c r="AN131" s="54"/>
      <c r="AO131" s="54"/>
      <c r="AP131" s="43">
        <f t="shared" si="45"/>
        <v>8258.6</v>
      </c>
      <c r="AQ131" s="41">
        <f t="shared" si="40"/>
        <v>123414.45375</v>
      </c>
      <c r="AR131" s="43">
        <f t="shared" si="41"/>
        <v>131673.05374999999</v>
      </c>
      <c r="AS131" s="43">
        <f t="shared" si="42"/>
        <v>12341.445375000001</v>
      </c>
      <c r="AT131" s="43">
        <f t="shared" si="46"/>
        <v>144014.499125</v>
      </c>
    </row>
    <row r="132" spans="1:46" ht="33" x14ac:dyDescent="0.25">
      <c r="A132" s="41">
        <v>115</v>
      </c>
      <c r="B132" s="52" t="s">
        <v>423</v>
      </c>
      <c r="C132" s="52" t="s">
        <v>424</v>
      </c>
      <c r="D132" s="52"/>
      <c r="E132" s="46" t="s">
        <v>62</v>
      </c>
      <c r="F132" s="46" t="s">
        <v>217</v>
      </c>
      <c r="G132" s="46"/>
      <c r="H132" s="46" t="s">
        <v>92</v>
      </c>
      <c r="I132" s="46" t="s">
        <v>110</v>
      </c>
      <c r="J132" s="46">
        <v>4.0999999999999996</v>
      </c>
      <c r="K132" s="46">
        <v>3.52</v>
      </c>
      <c r="L132" s="43">
        <v>17697</v>
      </c>
      <c r="M132" s="43">
        <f t="shared" si="43"/>
        <v>72557.7</v>
      </c>
      <c r="N132" s="43">
        <f t="shared" si="35"/>
        <v>62293.440000000002</v>
      </c>
      <c r="O132" s="53">
        <v>49</v>
      </c>
      <c r="P132" s="53">
        <v>17.5</v>
      </c>
      <c r="Q132" s="43">
        <v>0</v>
      </c>
      <c r="R132" s="53">
        <f t="shared" si="36"/>
        <v>66.5</v>
      </c>
      <c r="S132" s="54">
        <f t="shared" si="37"/>
        <v>2.7222222222222223</v>
      </c>
      <c r="T132" s="54">
        <f t="shared" si="53"/>
        <v>0.72916666666666663</v>
      </c>
      <c r="U132" s="54">
        <f t="shared" si="53"/>
        <v>0</v>
      </c>
      <c r="V132" s="54">
        <f t="shared" si="38"/>
        <v>3.4513888888888888</v>
      </c>
      <c r="W132" s="43">
        <f t="shared" si="51"/>
        <v>197518.18333333332</v>
      </c>
      <c r="X132" s="43">
        <f t="shared" si="48"/>
        <v>45422.299999999996</v>
      </c>
      <c r="Y132" s="43">
        <f t="shared" si="49"/>
        <v>0</v>
      </c>
      <c r="Z132" s="43">
        <f t="shared" si="39"/>
        <v>242940.48333333331</v>
      </c>
      <c r="AA132" s="43"/>
      <c r="AB132" s="43"/>
      <c r="AC132" s="43"/>
      <c r="AD132" s="54"/>
      <c r="AE132" s="43"/>
      <c r="AF132" s="43"/>
      <c r="AG132" s="54"/>
      <c r="AH132" s="43"/>
      <c r="AI132" s="43"/>
      <c r="AJ132" s="48">
        <f t="shared" si="52"/>
        <v>3.4513888888888888</v>
      </c>
      <c r="AK132" s="43">
        <v>40</v>
      </c>
      <c r="AL132" s="41">
        <f>17697*AK132*AJ132/100</f>
        <v>24431.691666666666</v>
      </c>
      <c r="AM132" s="64"/>
      <c r="AN132" s="64"/>
      <c r="AO132" s="64"/>
      <c r="AP132" s="43">
        <f t="shared" si="45"/>
        <v>24431.691666666666</v>
      </c>
      <c r="AQ132" s="41">
        <f t="shared" si="40"/>
        <v>242940.48333333331</v>
      </c>
      <c r="AR132" s="43">
        <f t="shared" si="41"/>
        <v>267372.17499999999</v>
      </c>
      <c r="AS132" s="43">
        <f t="shared" si="42"/>
        <v>24294.048333333332</v>
      </c>
      <c r="AT132" s="43">
        <f t="shared" si="46"/>
        <v>291666.22333333333</v>
      </c>
    </row>
    <row r="133" spans="1:46" ht="16.5" x14ac:dyDescent="0.25">
      <c r="A133" s="43"/>
      <c r="B133" s="71" t="s">
        <v>425</v>
      </c>
      <c r="C133" s="52"/>
      <c r="D133" s="72"/>
      <c r="E133" s="46"/>
      <c r="F133" s="46"/>
      <c r="G133" s="46"/>
      <c r="H133" s="46"/>
      <c r="I133" s="46"/>
      <c r="J133" s="46"/>
      <c r="K133" s="46"/>
      <c r="L133" s="46"/>
      <c r="M133" s="43"/>
      <c r="N133" s="43"/>
      <c r="O133" s="73">
        <f t="shared" ref="O133:V133" si="54">SUM(O16:O132)</f>
        <v>1374</v>
      </c>
      <c r="P133" s="73">
        <f t="shared" si="54"/>
        <v>266</v>
      </c>
      <c r="Q133" s="73">
        <f t="shared" si="54"/>
        <v>258</v>
      </c>
      <c r="R133" s="73">
        <f t="shared" si="54"/>
        <v>1898</v>
      </c>
      <c r="S133" s="73">
        <f t="shared" si="54"/>
        <v>76.333333333333371</v>
      </c>
      <c r="T133" s="73">
        <f t="shared" si="54"/>
        <v>11.083333333333332</v>
      </c>
      <c r="U133" s="73">
        <f t="shared" si="54"/>
        <v>10.75</v>
      </c>
      <c r="V133" s="74">
        <f t="shared" si="54"/>
        <v>98.166666666666686</v>
      </c>
      <c r="W133" s="73">
        <f>SUM(W16:W132)</f>
        <v>6587991.1574999979</v>
      </c>
      <c r="X133" s="73">
        <f>SUM(X16:X132)</f>
        <v>743137.58562500018</v>
      </c>
      <c r="Y133" s="73">
        <f>SUM(Y16:Y132)</f>
        <v>829015.96499999997</v>
      </c>
      <c r="Z133" s="75">
        <f>SUM(Z16:Z132)</f>
        <v>8160144.708124999</v>
      </c>
      <c r="AA133" s="75">
        <f>SUM(AA16:AA132)</f>
        <v>56</v>
      </c>
      <c r="AB133" s="75"/>
      <c r="AC133" s="75">
        <f>SUM(AC16:AC132)</f>
        <v>12289.583333333334</v>
      </c>
      <c r="AD133" s="75">
        <f>SUM(AD16:AD132)</f>
        <v>128</v>
      </c>
      <c r="AE133" s="75"/>
      <c r="AF133" s="75">
        <f>SUM(AF16:AF132)</f>
        <v>13887.229166666666</v>
      </c>
      <c r="AG133" s="75">
        <f>SUM(AG16:AG132)</f>
        <v>10</v>
      </c>
      <c r="AH133" s="75"/>
      <c r="AI133" s="75">
        <f>SUM(AI16:AI132)</f>
        <v>31854.499999999996</v>
      </c>
      <c r="AJ133" s="73">
        <f>SUM(AJ16:AJ132)</f>
        <v>87.4166666666667</v>
      </c>
      <c r="AK133" s="75"/>
      <c r="AL133" s="75">
        <f>SUM(AL16:AL132)</f>
        <v>618805.1</v>
      </c>
      <c r="AM133" s="75"/>
      <c r="AN133" s="75">
        <f t="shared" ref="AN133:AT133" si="55">SUM(AN16:AN132)</f>
        <v>67018.539000000004</v>
      </c>
      <c r="AO133" s="75">
        <f t="shared" si="55"/>
        <v>19148.154000000002</v>
      </c>
      <c r="AP133" s="75">
        <f t="shared" si="55"/>
        <v>763003.10549999971</v>
      </c>
      <c r="AQ133" s="75">
        <f t="shared" si="55"/>
        <v>8160144.708124999</v>
      </c>
      <c r="AR133" s="75">
        <f t="shared" si="55"/>
        <v>8923147.8136250023</v>
      </c>
      <c r="AS133" s="75">
        <f t="shared" si="55"/>
        <v>795783.08822916658</v>
      </c>
      <c r="AT133" s="75">
        <f t="shared" si="55"/>
        <v>9718930.9018541705</v>
      </c>
    </row>
    <row r="134" spans="1:46" ht="18" x14ac:dyDescent="0.25">
      <c r="A134" s="76"/>
      <c r="B134" s="77"/>
      <c r="C134" s="13" t="s">
        <v>426</v>
      </c>
      <c r="D134" s="78"/>
      <c r="E134" s="79"/>
      <c r="F134" s="80"/>
      <c r="G134" s="80"/>
      <c r="H134" s="80"/>
      <c r="I134" s="80"/>
      <c r="J134" s="81"/>
      <c r="K134" s="81"/>
      <c r="L134" s="80"/>
      <c r="M134" s="76"/>
      <c r="N134" s="76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4"/>
      <c r="AR134" s="83"/>
      <c r="AS134" s="83"/>
      <c r="AT134" s="83"/>
    </row>
    <row r="135" spans="1:46" ht="18" x14ac:dyDescent="0.25">
      <c r="A135" s="80"/>
      <c r="B135" s="78"/>
      <c r="C135" s="13" t="s">
        <v>427</v>
      </c>
      <c r="D135" s="78"/>
      <c r="E135" s="79"/>
      <c r="F135" s="85"/>
      <c r="G135" s="85"/>
      <c r="H135" s="80"/>
      <c r="I135" s="80"/>
      <c r="J135" s="81"/>
      <c r="K135" s="81"/>
      <c r="L135" s="80"/>
      <c r="M135" s="76"/>
      <c r="N135" s="76"/>
      <c r="O135" s="86"/>
      <c r="P135" s="87"/>
      <c r="Q135" s="87"/>
      <c r="R135" s="87"/>
      <c r="S135" s="85"/>
      <c r="T135" s="85"/>
      <c r="U135" s="85"/>
      <c r="V135" s="80"/>
      <c r="W135" s="80"/>
      <c r="X135" s="80"/>
      <c r="Y135" s="80"/>
      <c r="Z135" s="80"/>
      <c r="AA135" s="80"/>
      <c r="AB135" s="76"/>
      <c r="AC135" s="76"/>
      <c r="AD135" s="80"/>
      <c r="AE135" s="80"/>
      <c r="AF135" s="80"/>
      <c r="AG135" s="80"/>
      <c r="AH135" s="80"/>
      <c r="AI135" s="80"/>
      <c r="AJ135" s="80"/>
      <c r="AK135" s="76"/>
      <c r="AL135" s="80"/>
      <c r="AM135" s="80"/>
      <c r="AN135" s="80"/>
      <c r="AO135" s="80"/>
      <c r="AP135" s="76"/>
      <c r="AQ135" s="56"/>
      <c r="AR135" s="76"/>
      <c r="AS135" s="76"/>
      <c r="AT135" s="76"/>
    </row>
    <row r="136" spans="1:46" ht="18" x14ac:dyDescent="0.25">
      <c r="A136" s="80"/>
      <c r="B136" s="78"/>
      <c r="C136" s="13" t="s">
        <v>547</v>
      </c>
      <c r="D136" s="88"/>
      <c r="E136" s="89"/>
      <c r="F136" s="90"/>
      <c r="G136" s="90"/>
      <c r="H136" s="89"/>
      <c r="I136" s="89"/>
      <c r="J136" s="15"/>
      <c r="K136" s="81"/>
      <c r="L136" s="81"/>
      <c r="M136" s="56"/>
      <c r="N136" s="76"/>
      <c r="O136" s="91"/>
      <c r="P136" s="91"/>
      <c r="Q136" s="91"/>
      <c r="R136" s="91"/>
      <c r="S136" s="92"/>
      <c r="T136" s="92"/>
      <c r="U136" s="92"/>
      <c r="V136" s="92"/>
      <c r="W136" s="93"/>
      <c r="X136" s="93"/>
      <c r="Y136" s="93"/>
      <c r="Z136" s="76"/>
      <c r="AA136" s="80"/>
      <c r="AB136" s="76"/>
      <c r="AC136" s="76"/>
      <c r="AD136" s="80"/>
      <c r="AE136" s="76"/>
      <c r="AF136" s="80"/>
      <c r="AG136" s="80"/>
      <c r="AH136" s="80"/>
      <c r="AI136" s="76"/>
      <c r="AJ136" s="80"/>
      <c r="AK136" s="76"/>
      <c r="AL136" s="94"/>
      <c r="AM136" s="94"/>
      <c r="AN136" s="94"/>
      <c r="AO136" s="94"/>
      <c r="AP136" s="76"/>
      <c r="AQ136" s="56"/>
      <c r="AR136" s="76"/>
      <c r="AS136" s="76"/>
      <c r="AT136" s="76"/>
    </row>
  </sheetData>
  <mergeCells count="40">
    <mergeCell ref="AM6:AP6"/>
    <mergeCell ref="AN1:AP1"/>
    <mergeCell ref="AN2:AP2"/>
    <mergeCell ref="AN3:AP3"/>
    <mergeCell ref="AN4:AP4"/>
    <mergeCell ref="AN5:AP5"/>
    <mergeCell ref="E8:R8"/>
    <mergeCell ref="B9:Y9"/>
    <mergeCell ref="B10:T10"/>
    <mergeCell ref="E11:S11"/>
    <mergeCell ref="A12:A14"/>
    <mergeCell ref="B12:B14"/>
    <mergeCell ref="C12:C14"/>
    <mergeCell ref="E12:E14"/>
    <mergeCell ref="F12:F14"/>
    <mergeCell ref="G12:G14"/>
    <mergeCell ref="H12:H14"/>
    <mergeCell ref="I12:I14"/>
    <mergeCell ref="J12:Z12"/>
    <mergeCell ref="AM12:AO12"/>
    <mergeCell ref="S13:U13"/>
    <mergeCell ref="V13:V14"/>
    <mergeCell ref="W13:Y13"/>
    <mergeCell ref="Z13:Z14"/>
    <mergeCell ref="AS12:AS14"/>
    <mergeCell ref="AT12:AT14"/>
    <mergeCell ref="J13:J14"/>
    <mergeCell ref="K13:K14"/>
    <mergeCell ref="L13:L14"/>
    <mergeCell ref="M13:M14"/>
    <mergeCell ref="N13:N14"/>
    <mergeCell ref="O13:Q13"/>
    <mergeCell ref="R13:R14"/>
    <mergeCell ref="AP12:AP14"/>
    <mergeCell ref="AA13:AC13"/>
    <mergeCell ref="AD13:AF13"/>
    <mergeCell ref="AG13:AI13"/>
    <mergeCell ref="AJ13:AL13"/>
    <mergeCell ref="AR12:AR14"/>
    <mergeCell ref="AA12:AL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3" workbookViewId="0">
      <selection activeCell="B1" sqref="B1"/>
    </sheetView>
  </sheetViews>
  <sheetFormatPr defaultRowHeight="15" x14ac:dyDescent="0.25"/>
  <sheetData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РБ с 01,09,2020 (3)</vt:lpstr>
      <vt:lpstr>Свод с 01,09,2020 (2)</vt:lpstr>
      <vt:lpstr>мб  с 01,09,2020</vt:lpstr>
      <vt:lpstr>старый отклон</vt:lpstr>
      <vt:lpstr>старый мб+1,25</vt:lpstr>
      <vt:lpstr>старый мб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2021-02-12T06:38:40Z</dcterms:modified>
</cp:coreProperties>
</file>