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15" windowWidth="9420" windowHeight="4320"/>
  </bookViews>
  <sheets>
    <sheet name="задание" sheetId="10" r:id="rId1"/>
  </sheets>
  <definedNames>
    <definedName name="_xlnm.Print_Area" localSheetId="0">задание!$A$1:$AT$160</definedName>
    <definedName name="Разряд" localSheetId="0">задание!$A$9:$A$20</definedName>
    <definedName name="Разряд">#REF!</definedName>
  </definedNames>
  <calcPr calcId="144525"/>
</workbook>
</file>

<file path=xl/calcChain.xml><?xml version="1.0" encoding="utf-8"?>
<calcChain xmlns="http://schemas.openxmlformats.org/spreadsheetml/2006/main">
  <c r="AP130" i="10" l="1"/>
  <c r="Y130" i="10"/>
  <c r="X130" i="10"/>
  <c r="V113" i="10" l="1"/>
  <c r="V111" i="10"/>
  <c r="V109" i="10"/>
  <c r="V107" i="10"/>
  <c r="V105" i="10"/>
  <c r="V103" i="10"/>
  <c r="V99" i="10"/>
  <c r="V97" i="10"/>
  <c r="V95" i="10"/>
  <c r="V93" i="10"/>
  <c r="V91" i="10"/>
  <c r="V89" i="10"/>
  <c r="V87" i="10"/>
  <c r="V83" i="10"/>
  <c r="V78" i="10"/>
  <c r="V74" i="10"/>
  <c r="V72" i="10"/>
  <c r="V70" i="10"/>
  <c r="V64" i="10"/>
  <c r="V62" i="10"/>
  <c r="V58" i="10"/>
  <c r="V56" i="10"/>
  <c r="V54" i="10"/>
  <c r="V52" i="10"/>
  <c r="V46" i="10"/>
  <c r="V38" i="10"/>
  <c r="V34" i="10"/>
  <c r="V32" i="10"/>
  <c r="V30" i="10"/>
  <c r="V28" i="10"/>
  <c r="V24" i="10"/>
  <c r="V22" i="10"/>
  <c r="V20" i="10"/>
  <c r="V18" i="10"/>
  <c r="V16" i="10"/>
  <c r="Q86" i="10" l="1"/>
  <c r="A18" i="10" l="1"/>
  <c r="A20" i="10"/>
  <c r="A22" i="10"/>
  <c r="A24" i="10"/>
  <c r="A28" i="10"/>
  <c r="A30" i="10"/>
  <c r="A32" i="10"/>
  <c r="A34" i="10"/>
  <c r="A38" i="10"/>
  <c r="A46" i="10"/>
  <c r="A52" i="10"/>
  <c r="A54" i="10"/>
  <c r="A56" i="10"/>
  <c r="A58" i="10"/>
  <c r="A62" i="10"/>
  <c r="A64" i="10"/>
  <c r="A70" i="10"/>
  <c r="A72" i="10"/>
  <c r="A74" i="10"/>
  <c r="A78" i="10"/>
  <c r="A83" i="10"/>
  <c r="A87" i="10"/>
  <c r="A89" i="10"/>
  <c r="A91" i="10"/>
  <c r="A93" i="10"/>
  <c r="A95" i="10"/>
  <c r="A97" i="10"/>
  <c r="A99" i="10"/>
  <c r="A103" i="10"/>
  <c r="A105" i="10"/>
  <c r="A107" i="10"/>
  <c r="A109" i="10"/>
  <c r="A111" i="10"/>
  <c r="A113" i="10"/>
  <c r="AI67" i="10" l="1"/>
  <c r="T67" i="10" l="1"/>
  <c r="S67" i="10"/>
  <c r="R67" i="10"/>
  <c r="Q67" i="10"/>
  <c r="M67" i="10"/>
  <c r="X67" i="10" s="1"/>
  <c r="L67" i="10"/>
  <c r="W67" i="10" s="1"/>
  <c r="AF118" i="10"/>
  <c r="AC118" i="10"/>
  <c r="T118" i="10"/>
  <c r="S118" i="10"/>
  <c r="R118" i="10"/>
  <c r="Q118" i="10"/>
  <c r="M118" i="10"/>
  <c r="Y118" i="10" s="1"/>
  <c r="L118" i="10"/>
  <c r="W118" i="10" s="1"/>
  <c r="T97" i="10"/>
  <c r="S97" i="10"/>
  <c r="R97" i="10"/>
  <c r="Q97" i="10"/>
  <c r="M97" i="10"/>
  <c r="Y97" i="10" s="1"/>
  <c r="L97" i="10"/>
  <c r="W97" i="10" s="1"/>
  <c r="AJ118" i="10" l="1"/>
  <c r="AL118" i="10" s="1"/>
  <c r="AJ67" i="10"/>
  <c r="AL67" i="10" s="1"/>
  <c r="AJ97" i="10"/>
  <c r="AL97" i="10" s="1"/>
  <c r="AP97" i="10"/>
  <c r="U118" i="10"/>
  <c r="U67" i="10"/>
  <c r="Y67" i="10"/>
  <c r="Z67" i="10" s="1"/>
  <c r="X118" i="10"/>
  <c r="Z118" i="10" s="1"/>
  <c r="X97" i="10"/>
  <c r="Z97" i="10" s="1"/>
  <c r="AR97" i="10" s="1"/>
  <c r="U97" i="10"/>
  <c r="T120" i="10"/>
  <c r="S120" i="10"/>
  <c r="R120" i="10"/>
  <c r="Q120" i="10"/>
  <c r="M120" i="10"/>
  <c r="Y120" i="10" s="1"/>
  <c r="L120" i="10"/>
  <c r="W120" i="10" s="1"/>
  <c r="AJ120" i="10" l="1"/>
  <c r="AL120" i="10" s="1"/>
  <c r="AR67" i="10"/>
  <c r="AP67" i="10" s="1"/>
  <c r="AQ67" i="10" s="1"/>
  <c r="AS67" i="10" s="1"/>
  <c r="AR118" i="10"/>
  <c r="AP118" i="10" s="1"/>
  <c r="AQ118" i="10" s="1"/>
  <c r="AS118" i="10" s="1"/>
  <c r="AQ97" i="10"/>
  <c r="AS97" i="10" s="1"/>
  <c r="X120" i="10"/>
  <c r="Z120" i="10" s="1"/>
  <c r="U120" i="10"/>
  <c r="T119" i="10"/>
  <c r="S119" i="10"/>
  <c r="R119" i="10"/>
  <c r="Q119" i="10"/>
  <c r="M119" i="10"/>
  <c r="Y119" i="10" s="1"/>
  <c r="L119" i="10"/>
  <c r="W119" i="10" s="1"/>
  <c r="AJ119" i="10" l="1"/>
  <c r="AL119" i="10" s="1"/>
  <c r="X119" i="10"/>
  <c r="Z119" i="10" s="1"/>
  <c r="U119" i="10"/>
  <c r="AR120" i="10"/>
  <c r="AP120" i="10" s="1"/>
  <c r="AQ120" i="10" s="1"/>
  <c r="AS120" i="10" s="1"/>
  <c r="L114" i="10"/>
  <c r="W114" i="10" s="1"/>
  <c r="M114" i="10"/>
  <c r="X114" i="10" s="1"/>
  <c r="Q114" i="10"/>
  <c r="R114" i="10"/>
  <c r="S114" i="10"/>
  <c r="T114" i="10"/>
  <c r="AJ114" i="10" l="1"/>
  <c r="AL114" i="10" s="1"/>
  <c r="Y114" i="10"/>
  <c r="Z114" i="10" s="1"/>
  <c r="AR114" i="10" s="1"/>
  <c r="AR119" i="10"/>
  <c r="AP119" i="10" s="1"/>
  <c r="AQ119" i="10" s="1"/>
  <c r="AS119" i="10" s="1"/>
  <c r="U114" i="10"/>
  <c r="AP114" i="10" l="1"/>
  <c r="AQ114" i="10" s="1"/>
  <c r="AS114" i="10" s="1"/>
  <c r="Q93" i="10"/>
  <c r="R93" i="10"/>
  <c r="L93" i="10"/>
  <c r="W93" i="10" s="1"/>
  <c r="M93" i="10"/>
  <c r="Y93" i="10" s="1"/>
  <c r="R86" i="10"/>
  <c r="L86" i="10"/>
  <c r="W86" i="10" s="1"/>
  <c r="Z86" i="10" s="1"/>
  <c r="U93" i="10" l="1"/>
  <c r="AJ93" i="10"/>
  <c r="AL93" i="10" s="1"/>
  <c r="U86" i="10"/>
  <c r="AJ86" i="10"/>
  <c r="AL86" i="10" s="1"/>
  <c r="AP86" i="10" s="1"/>
  <c r="X93" i="10"/>
  <c r="Z93" i="10" s="1"/>
  <c r="AR86" i="10"/>
  <c r="T85" i="10"/>
  <c r="S85" i="10"/>
  <c r="R85" i="10"/>
  <c r="Q85" i="10"/>
  <c r="M85" i="10"/>
  <c r="Y85" i="10" s="1"/>
  <c r="L85" i="10"/>
  <c r="W85" i="10" s="1"/>
  <c r="AJ85" i="10" l="1"/>
  <c r="AL85" i="10" s="1"/>
  <c r="AQ86" i="10"/>
  <c r="AS86" i="10" s="1"/>
  <c r="AR93" i="10"/>
  <c r="AP93" i="10" s="1"/>
  <c r="AQ93" i="10" s="1"/>
  <c r="AS93" i="10" s="1"/>
  <c r="U85" i="10"/>
  <c r="X85" i="10"/>
  <c r="Z85" i="10" s="1"/>
  <c r="L81" i="10"/>
  <c r="W81" i="10" s="1"/>
  <c r="M81" i="10"/>
  <c r="X81" i="10" s="1"/>
  <c r="Q81" i="10"/>
  <c r="R81" i="10"/>
  <c r="S81" i="10"/>
  <c r="T81" i="10"/>
  <c r="AJ81" i="10" l="1"/>
  <c r="AL81" i="10" s="1"/>
  <c r="U81" i="10"/>
  <c r="AR85" i="10"/>
  <c r="AP85" i="10" s="1"/>
  <c r="AQ85" i="10" s="1"/>
  <c r="AS85" i="10" s="1"/>
  <c r="Y81" i="10"/>
  <c r="Z81" i="10" s="1"/>
  <c r="Q62" i="10"/>
  <c r="R62" i="10"/>
  <c r="L62" i="10"/>
  <c r="W62" i="10" s="1"/>
  <c r="Z62" i="10" s="1"/>
  <c r="M62" i="10"/>
  <c r="U62" i="10" l="1"/>
  <c r="AJ62" i="10"/>
  <c r="AL62" i="10" s="1"/>
  <c r="AP62" i="10" s="1"/>
  <c r="AR81" i="10"/>
  <c r="AP81" i="10" s="1"/>
  <c r="AQ81" i="10" s="1"/>
  <c r="AS81" i="10" s="1"/>
  <c r="Q54" i="10"/>
  <c r="R54" i="10"/>
  <c r="S54" i="10"/>
  <c r="T54" i="10"/>
  <c r="X54" i="10"/>
  <c r="Y54" i="10"/>
  <c r="L54" i="10"/>
  <c r="W54" i="10" s="1"/>
  <c r="AJ54" i="10" l="1"/>
  <c r="AL54" i="10" s="1"/>
  <c r="AQ62" i="10"/>
  <c r="AS62" i="10" s="1"/>
  <c r="U54" i="10"/>
  <c r="Z54" i="10"/>
  <c r="AR54" i="10" s="1"/>
  <c r="Q27" i="10"/>
  <c r="R27" i="10"/>
  <c r="L27" i="10"/>
  <c r="W27" i="10" s="1"/>
  <c r="M27" i="10"/>
  <c r="X27" i="10" s="1"/>
  <c r="T22" i="10"/>
  <c r="AI26" i="10"/>
  <c r="L26" i="10"/>
  <c r="W26" i="10" s="1"/>
  <c r="M26" i="10"/>
  <c r="X26" i="10" s="1"/>
  <c r="Q26" i="10"/>
  <c r="R26" i="10"/>
  <c r="S26" i="10"/>
  <c r="T26" i="10"/>
  <c r="AC26" i="10"/>
  <c r="AF26" i="10"/>
  <c r="AC77" i="10"/>
  <c r="AI59" i="10"/>
  <c r="R59" i="10"/>
  <c r="S59" i="10"/>
  <c r="T59" i="10"/>
  <c r="Q59" i="10"/>
  <c r="L59" i="10"/>
  <c r="W59" i="10" s="1"/>
  <c r="M59" i="10"/>
  <c r="X59" i="10" s="1"/>
  <c r="AP54" i="10" l="1"/>
  <c r="AQ54" i="10" s="1"/>
  <c r="AS54" i="10" s="1"/>
  <c r="AJ26" i="10"/>
  <c r="AL26" i="10" s="1"/>
  <c r="U27" i="10"/>
  <c r="AJ27" i="10"/>
  <c r="AL27" i="10" s="1"/>
  <c r="AJ59" i="10"/>
  <c r="AL59" i="10" s="1"/>
  <c r="Y59" i="10"/>
  <c r="Z59" i="10" s="1"/>
  <c r="Y27" i="10"/>
  <c r="Z27" i="10" s="1"/>
  <c r="U59" i="10"/>
  <c r="Y26" i="10"/>
  <c r="Z26" i="10" s="1"/>
  <c r="U26" i="10"/>
  <c r="AR59" i="10" l="1"/>
  <c r="AP59" i="10" s="1"/>
  <c r="AQ59" i="10" s="1"/>
  <c r="AS59" i="10" s="1"/>
  <c r="AR27" i="10"/>
  <c r="AP27" i="10" s="1"/>
  <c r="AQ27" i="10" s="1"/>
  <c r="AS27" i="10" s="1"/>
  <c r="AR26" i="10"/>
  <c r="AP26" i="10" s="1"/>
  <c r="AQ26" i="10" s="1"/>
  <c r="AS26" i="10" s="1"/>
  <c r="AI58" i="10"/>
  <c r="AC58" i="10"/>
  <c r="AF58" i="10"/>
  <c r="L16" i="10"/>
  <c r="L17" i="10"/>
  <c r="L18" i="10"/>
  <c r="L19" i="10"/>
  <c r="L20" i="10"/>
  <c r="L21" i="10"/>
  <c r="L22" i="10"/>
  <c r="L23" i="10"/>
  <c r="L24" i="10"/>
  <c r="L25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5" i="10"/>
  <c r="L56" i="10"/>
  <c r="L57" i="10"/>
  <c r="L58" i="10"/>
  <c r="W58" i="10" s="1"/>
  <c r="L60" i="10"/>
  <c r="L61" i="10"/>
  <c r="L63" i="10"/>
  <c r="L64" i="10"/>
  <c r="L65" i="10"/>
  <c r="L66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2" i="10"/>
  <c r="L83" i="10"/>
  <c r="L84" i="10"/>
  <c r="L87" i="10"/>
  <c r="L88" i="10"/>
  <c r="L89" i="10"/>
  <c r="L90" i="10"/>
  <c r="L91" i="10"/>
  <c r="L92" i="10"/>
  <c r="L94" i="10"/>
  <c r="L95" i="10"/>
  <c r="L96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5" i="10"/>
  <c r="L116" i="10"/>
  <c r="L117" i="10"/>
  <c r="L121" i="10"/>
  <c r="L122" i="10"/>
  <c r="L123" i="10"/>
  <c r="L124" i="10"/>
  <c r="L125" i="10"/>
  <c r="L126" i="10"/>
  <c r="L127" i="10"/>
  <c r="L128" i="10"/>
  <c r="L129" i="10"/>
  <c r="L15" i="10"/>
  <c r="M58" i="10"/>
  <c r="X58" i="10" s="1"/>
  <c r="Q58" i="10"/>
  <c r="R58" i="10"/>
  <c r="S58" i="10"/>
  <c r="T58" i="10"/>
  <c r="AC34" i="10"/>
  <c r="AJ58" i="10" l="1"/>
  <c r="AL58" i="10" s="1"/>
  <c r="U58" i="10"/>
  <c r="Y58" i="10"/>
  <c r="Z58" i="10" s="1"/>
  <c r="AG130" i="10"/>
  <c r="AD130" i="10"/>
  <c r="AA130" i="10"/>
  <c r="P130" i="10"/>
  <c r="O130" i="10"/>
  <c r="T129" i="10"/>
  <c r="S129" i="10"/>
  <c r="M129" i="10"/>
  <c r="Y129" i="10" s="1"/>
  <c r="T128" i="10"/>
  <c r="S128" i="10"/>
  <c r="R128" i="10"/>
  <c r="Q128" i="10"/>
  <c r="M128" i="10"/>
  <c r="Y128" i="10" s="1"/>
  <c r="W128" i="10"/>
  <c r="T127" i="10"/>
  <c r="S127" i="10"/>
  <c r="R127" i="10"/>
  <c r="Q127" i="10"/>
  <c r="M127" i="10"/>
  <c r="W127" i="10"/>
  <c r="T126" i="10"/>
  <c r="S126" i="10"/>
  <c r="R126" i="10"/>
  <c r="Q126" i="10"/>
  <c r="M126" i="10"/>
  <c r="W126" i="10"/>
  <c r="AI125" i="10"/>
  <c r="AF125" i="10"/>
  <c r="AC125" i="10"/>
  <c r="T125" i="10"/>
  <c r="S125" i="10"/>
  <c r="R125" i="10"/>
  <c r="AJ125" i="10" s="1"/>
  <c r="AL125" i="10" s="1"/>
  <c r="Q125" i="10"/>
  <c r="M125" i="10"/>
  <c r="Y125" i="10" s="1"/>
  <c r="W125" i="10"/>
  <c r="T124" i="10"/>
  <c r="S124" i="10"/>
  <c r="R124" i="10"/>
  <c r="Q124" i="10"/>
  <c r="M124" i="10"/>
  <c r="W124" i="10"/>
  <c r="T123" i="10"/>
  <c r="S123" i="10"/>
  <c r="R123" i="10"/>
  <c r="AJ123" i="10" s="1"/>
  <c r="AL123" i="10" s="1"/>
  <c r="Q123" i="10"/>
  <c r="M123" i="10"/>
  <c r="Y123" i="10" s="1"/>
  <c r="W123" i="10"/>
  <c r="T122" i="10"/>
  <c r="S122" i="10"/>
  <c r="R122" i="10"/>
  <c r="Q122" i="10"/>
  <c r="M122" i="10"/>
  <c r="W122" i="10"/>
  <c r="T121" i="10"/>
  <c r="S121" i="10"/>
  <c r="R121" i="10"/>
  <c r="AJ121" i="10" s="1"/>
  <c r="AL121" i="10" s="1"/>
  <c r="Q121" i="10"/>
  <c r="M121" i="10"/>
  <c r="Y121" i="10" s="1"/>
  <c r="W121" i="10"/>
  <c r="T117" i="10"/>
  <c r="S117" i="10"/>
  <c r="R117" i="10"/>
  <c r="Q117" i="10"/>
  <c r="M117" i="10"/>
  <c r="X117" i="10" s="1"/>
  <c r="W117" i="10"/>
  <c r="T116" i="10"/>
  <c r="S116" i="10"/>
  <c r="R116" i="10"/>
  <c r="AJ116" i="10" s="1"/>
  <c r="AL116" i="10" s="1"/>
  <c r="Q116" i="10"/>
  <c r="M116" i="10"/>
  <c r="Y116" i="10" s="1"/>
  <c r="W116" i="10"/>
  <c r="T115" i="10"/>
  <c r="S115" i="10"/>
  <c r="R115" i="10"/>
  <c r="Q115" i="10"/>
  <c r="M115" i="10"/>
  <c r="X115" i="10" s="1"/>
  <c r="W115" i="10"/>
  <c r="T113" i="10"/>
  <c r="S113" i="10"/>
  <c r="R113" i="10"/>
  <c r="Q113" i="10"/>
  <c r="M113" i="10"/>
  <c r="Y113" i="10" s="1"/>
  <c r="W113" i="10"/>
  <c r="T112" i="10"/>
  <c r="S112" i="10"/>
  <c r="R112" i="10"/>
  <c r="Q112" i="10"/>
  <c r="M112" i="10"/>
  <c r="X112" i="10" s="1"/>
  <c r="W112" i="10"/>
  <c r="T111" i="10"/>
  <c r="S111" i="10"/>
  <c r="R111" i="10"/>
  <c r="Q111" i="10"/>
  <c r="M111" i="10"/>
  <c r="Y111" i="10" s="1"/>
  <c r="W111" i="10"/>
  <c r="T110" i="10"/>
  <c r="S110" i="10"/>
  <c r="R110" i="10"/>
  <c r="Q110" i="10"/>
  <c r="M110" i="10"/>
  <c r="W110" i="10"/>
  <c r="T109" i="10"/>
  <c r="S109" i="10"/>
  <c r="R109" i="10"/>
  <c r="Q109" i="10"/>
  <c r="M109" i="10"/>
  <c r="Y109" i="10" s="1"/>
  <c r="W109" i="10"/>
  <c r="T108" i="10"/>
  <c r="S108" i="10"/>
  <c r="R108" i="10"/>
  <c r="Q108" i="10"/>
  <c r="M108" i="10"/>
  <c r="W108" i="10"/>
  <c r="T107" i="10"/>
  <c r="S107" i="10"/>
  <c r="R107" i="10"/>
  <c r="Q107" i="10"/>
  <c r="M107" i="10"/>
  <c r="Y107" i="10" s="1"/>
  <c r="W107" i="10"/>
  <c r="T106" i="10"/>
  <c r="S106" i="10"/>
  <c r="R106" i="10"/>
  <c r="Q106" i="10"/>
  <c r="M106" i="10"/>
  <c r="X106" i="10" s="1"/>
  <c r="W106" i="10"/>
  <c r="T105" i="10"/>
  <c r="S105" i="10"/>
  <c r="R105" i="10"/>
  <c r="Q105" i="10"/>
  <c r="M105" i="10"/>
  <c r="W105" i="10"/>
  <c r="T104" i="10"/>
  <c r="S104" i="10"/>
  <c r="R104" i="10"/>
  <c r="Q104" i="10"/>
  <c r="M104" i="10"/>
  <c r="Y104" i="10" s="1"/>
  <c r="W104" i="10"/>
  <c r="T103" i="10"/>
  <c r="S103" i="10"/>
  <c r="R103" i="10"/>
  <c r="Q103" i="10"/>
  <c r="M103" i="10"/>
  <c r="X103" i="10" s="1"/>
  <c r="W103" i="10"/>
  <c r="AI102" i="10"/>
  <c r="T102" i="10"/>
  <c r="S102" i="10"/>
  <c r="R102" i="10"/>
  <c r="Q102" i="10"/>
  <c r="M102" i="10"/>
  <c r="Y102" i="10" s="1"/>
  <c r="W102" i="10"/>
  <c r="T101" i="10"/>
  <c r="S101" i="10"/>
  <c r="R101" i="10"/>
  <c r="Q101" i="10"/>
  <c r="M101" i="10"/>
  <c r="Y101" i="10" s="1"/>
  <c r="W101" i="10"/>
  <c r="T100" i="10"/>
  <c r="S100" i="10"/>
  <c r="R100" i="10"/>
  <c r="Q100" i="10"/>
  <c r="M100" i="10"/>
  <c r="X100" i="10" s="1"/>
  <c r="W100" i="10"/>
  <c r="AF99" i="10"/>
  <c r="T99" i="10"/>
  <c r="S99" i="10"/>
  <c r="R99" i="10"/>
  <c r="Q99" i="10"/>
  <c r="M99" i="10"/>
  <c r="Y99" i="10" s="1"/>
  <c r="W99" i="10"/>
  <c r="T98" i="10"/>
  <c r="S98" i="10"/>
  <c r="R98" i="10"/>
  <c r="Q98" i="10"/>
  <c r="M98" i="10"/>
  <c r="Y98" i="10" s="1"/>
  <c r="W98" i="10"/>
  <c r="T96" i="10"/>
  <c r="S96" i="10"/>
  <c r="R96" i="10"/>
  <c r="Q96" i="10"/>
  <c r="M96" i="10"/>
  <c r="X96" i="10" s="1"/>
  <c r="W96" i="10"/>
  <c r="T95" i="10"/>
  <c r="S95" i="10"/>
  <c r="R95" i="10"/>
  <c r="Q95" i="10"/>
  <c r="M95" i="10"/>
  <c r="Y95" i="10" s="1"/>
  <c r="W95" i="10"/>
  <c r="T94" i="10"/>
  <c r="S94" i="10"/>
  <c r="R94" i="10"/>
  <c r="Q94" i="10"/>
  <c r="M94" i="10"/>
  <c r="X94" i="10" s="1"/>
  <c r="W94" i="10"/>
  <c r="T92" i="10"/>
  <c r="S92" i="10"/>
  <c r="R92" i="10"/>
  <c r="Q92" i="10"/>
  <c r="M92" i="10"/>
  <c r="Y92" i="10" s="1"/>
  <c r="W92" i="10"/>
  <c r="T91" i="10"/>
  <c r="S91" i="10"/>
  <c r="R91" i="10"/>
  <c r="Q91" i="10"/>
  <c r="M91" i="10"/>
  <c r="Y91" i="10" s="1"/>
  <c r="W91" i="10"/>
  <c r="T90" i="10"/>
  <c r="S90" i="10"/>
  <c r="R90" i="10"/>
  <c r="Q90" i="10"/>
  <c r="M90" i="10"/>
  <c r="Y90" i="10" s="1"/>
  <c r="W90" i="10"/>
  <c r="T89" i="10"/>
  <c r="S89" i="10"/>
  <c r="R89" i="10"/>
  <c r="Q89" i="10"/>
  <c r="M89" i="10"/>
  <c r="W89" i="10"/>
  <c r="T88" i="10"/>
  <c r="S88" i="10"/>
  <c r="R88" i="10"/>
  <c r="Q88" i="10"/>
  <c r="M88" i="10"/>
  <c r="Y88" i="10" s="1"/>
  <c r="W88" i="10"/>
  <c r="T87" i="10"/>
  <c r="S87" i="10"/>
  <c r="R87" i="10"/>
  <c r="Q87" i="10"/>
  <c r="M87" i="10"/>
  <c r="Y87" i="10" s="1"/>
  <c r="W87" i="10"/>
  <c r="AI84" i="10"/>
  <c r="AF84" i="10"/>
  <c r="T84" i="10"/>
  <c r="S84" i="10"/>
  <c r="R84" i="10"/>
  <c r="Q84" i="10"/>
  <c r="M84" i="10"/>
  <c r="W84" i="10"/>
  <c r="T83" i="10"/>
  <c r="S83" i="10"/>
  <c r="R83" i="10"/>
  <c r="Q83" i="10"/>
  <c r="M83" i="10"/>
  <c r="W83" i="10"/>
  <c r="T82" i="10"/>
  <c r="S82" i="10"/>
  <c r="R82" i="10"/>
  <c r="Q82" i="10"/>
  <c r="M82" i="10"/>
  <c r="Y82" i="10" s="1"/>
  <c r="W82" i="10"/>
  <c r="T80" i="10"/>
  <c r="S80" i="10"/>
  <c r="R80" i="10"/>
  <c r="Q80" i="10"/>
  <c r="M80" i="10"/>
  <c r="X80" i="10" s="1"/>
  <c r="W80" i="10"/>
  <c r="T79" i="10"/>
  <c r="S79" i="10"/>
  <c r="R79" i="10"/>
  <c r="Q79" i="10"/>
  <c r="M79" i="10"/>
  <c r="Y79" i="10" s="1"/>
  <c r="W79" i="10"/>
  <c r="T78" i="10"/>
  <c r="S78" i="10"/>
  <c r="R78" i="10"/>
  <c r="Q78" i="10"/>
  <c r="M78" i="10"/>
  <c r="X78" i="10" s="1"/>
  <c r="W78" i="10"/>
  <c r="AF77" i="10"/>
  <c r="T77" i="10"/>
  <c r="S77" i="10"/>
  <c r="R77" i="10"/>
  <c r="Q77" i="10"/>
  <c r="M77" i="10"/>
  <c r="Y77" i="10" s="1"/>
  <c r="W77" i="10"/>
  <c r="T76" i="10"/>
  <c r="S76" i="10"/>
  <c r="R76" i="10"/>
  <c r="Q76" i="10"/>
  <c r="M76" i="10"/>
  <c r="X76" i="10" s="1"/>
  <c r="W76" i="10"/>
  <c r="T75" i="10"/>
  <c r="S75" i="10"/>
  <c r="R75" i="10"/>
  <c r="Q75" i="10"/>
  <c r="M75" i="10"/>
  <c r="Y75" i="10" s="1"/>
  <c r="W75" i="10"/>
  <c r="T74" i="10"/>
  <c r="S74" i="10"/>
  <c r="R74" i="10"/>
  <c r="Q74" i="10"/>
  <c r="M74" i="10"/>
  <c r="W74" i="10"/>
  <c r="T73" i="10"/>
  <c r="S73" i="10"/>
  <c r="R73" i="10"/>
  <c r="Q73" i="10"/>
  <c r="M73" i="10"/>
  <c r="W73" i="10"/>
  <c r="T72" i="10"/>
  <c r="S72" i="10"/>
  <c r="R72" i="10"/>
  <c r="Q72" i="10"/>
  <c r="M72" i="10"/>
  <c r="X72" i="10" s="1"/>
  <c r="W72" i="10"/>
  <c r="T71" i="10"/>
  <c r="S71" i="10"/>
  <c r="R71" i="10"/>
  <c r="Q71" i="10"/>
  <c r="M71" i="10"/>
  <c r="X71" i="10" s="1"/>
  <c r="W71" i="10"/>
  <c r="AI70" i="10"/>
  <c r="T70" i="10"/>
  <c r="S70" i="10"/>
  <c r="R70" i="10"/>
  <c r="Q70" i="10"/>
  <c r="M70" i="10"/>
  <c r="Y70" i="10" s="1"/>
  <c r="W70" i="10"/>
  <c r="T69" i="10"/>
  <c r="S69" i="10"/>
  <c r="R69" i="10"/>
  <c r="Q69" i="10"/>
  <c r="M69" i="10"/>
  <c r="Y69" i="10" s="1"/>
  <c r="W69" i="10"/>
  <c r="T68" i="10"/>
  <c r="S68" i="10"/>
  <c r="R68" i="10"/>
  <c r="Q68" i="10"/>
  <c r="M68" i="10"/>
  <c r="Y68" i="10" s="1"/>
  <c r="W68" i="10"/>
  <c r="T66" i="10"/>
  <c r="S66" i="10"/>
  <c r="R66" i="10"/>
  <c r="Q66" i="10"/>
  <c r="M66" i="10"/>
  <c r="W66" i="10"/>
  <c r="T65" i="10"/>
  <c r="S65" i="10"/>
  <c r="R65" i="10"/>
  <c r="Q65" i="10"/>
  <c r="M65" i="10"/>
  <c r="Y65" i="10" s="1"/>
  <c r="W65" i="10"/>
  <c r="T64" i="10"/>
  <c r="S64" i="10"/>
  <c r="R64" i="10"/>
  <c r="Q64" i="10"/>
  <c r="M64" i="10"/>
  <c r="W64" i="10"/>
  <c r="T63" i="10"/>
  <c r="S63" i="10"/>
  <c r="R63" i="10"/>
  <c r="Q63" i="10"/>
  <c r="M63" i="10"/>
  <c r="W63" i="10"/>
  <c r="T61" i="10"/>
  <c r="S61" i="10"/>
  <c r="R61" i="10"/>
  <c r="Q61" i="10"/>
  <c r="M61" i="10"/>
  <c r="X61" i="10" s="1"/>
  <c r="W61" i="10"/>
  <c r="T60" i="10"/>
  <c r="S60" i="10"/>
  <c r="R60" i="10"/>
  <c r="Q60" i="10"/>
  <c r="M60" i="10"/>
  <c r="W60" i="10"/>
  <c r="T57" i="10"/>
  <c r="S57" i="10"/>
  <c r="R57" i="10"/>
  <c r="Q57" i="10"/>
  <c r="M57" i="10"/>
  <c r="Y57" i="10" s="1"/>
  <c r="W57" i="10"/>
  <c r="T56" i="10"/>
  <c r="S56" i="10"/>
  <c r="R56" i="10"/>
  <c r="Q56" i="10"/>
  <c r="M56" i="10"/>
  <c r="X56" i="10" s="1"/>
  <c r="W56" i="10"/>
  <c r="T55" i="10"/>
  <c r="S55" i="10"/>
  <c r="R55" i="10"/>
  <c r="Q55" i="10"/>
  <c r="M55" i="10"/>
  <c r="Y55" i="10" s="1"/>
  <c r="W55" i="10"/>
  <c r="T53" i="10"/>
  <c r="S53" i="10"/>
  <c r="R53" i="10"/>
  <c r="Q53" i="10"/>
  <c r="M53" i="10"/>
  <c r="X53" i="10" s="1"/>
  <c r="W53" i="10"/>
  <c r="T52" i="10"/>
  <c r="S52" i="10"/>
  <c r="R52" i="10"/>
  <c r="Q52" i="10"/>
  <c r="M52" i="10"/>
  <c r="Y52" i="10" s="1"/>
  <c r="W52" i="10"/>
  <c r="T51" i="10"/>
  <c r="S51" i="10"/>
  <c r="R51" i="10"/>
  <c r="Q51" i="10"/>
  <c r="M51" i="10"/>
  <c r="X51" i="10" s="1"/>
  <c r="W51" i="10"/>
  <c r="T50" i="10"/>
  <c r="S50" i="10"/>
  <c r="R50" i="10"/>
  <c r="Q50" i="10"/>
  <c r="M50" i="10"/>
  <c r="Y50" i="10" s="1"/>
  <c r="W50" i="10"/>
  <c r="T49" i="10"/>
  <c r="S49" i="10"/>
  <c r="R49" i="10"/>
  <c r="Q49" i="10"/>
  <c r="M49" i="10"/>
  <c r="X49" i="10" s="1"/>
  <c r="W49" i="10"/>
  <c r="AI48" i="10"/>
  <c r="AF48" i="10"/>
  <c r="AC48" i="10"/>
  <c r="T48" i="10"/>
  <c r="S48" i="10"/>
  <c r="R48" i="10"/>
  <c r="Q48" i="10"/>
  <c r="M48" i="10"/>
  <c r="W48" i="10"/>
  <c r="T47" i="10"/>
  <c r="S47" i="10"/>
  <c r="R47" i="10"/>
  <c r="Q47" i="10"/>
  <c r="M47" i="10"/>
  <c r="X47" i="10" s="1"/>
  <c r="W47" i="10"/>
  <c r="T46" i="10"/>
  <c r="S46" i="10"/>
  <c r="R46" i="10"/>
  <c r="Q46" i="10"/>
  <c r="M46" i="10"/>
  <c r="Y46" i="10" s="1"/>
  <c r="W46" i="10"/>
  <c r="T45" i="10"/>
  <c r="S45" i="10"/>
  <c r="R45" i="10"/>
  <c r="Q45" i="10"/>
  <c r="M45" i="10"/>
  <c r="X45" i="10" s="1"/>
  <c r="W45" i="10"/>
  <c r="T44" i="10"/>
  <c r="S44" i="10"/>
  <c r="R44" i="10"/>
  <c r="Q44" i="10"/>
  <c r="M44" i="10"/>
  <c r="Y44" i="10" s="1"/>
  <c r="W44" i="10"/>
  <c r="T43" i="10"/>
  <c r="S43" i="10"/>
  <c r="R43" i="10"/>
  <c r="Q43" i="10"/>
  <c r="M43" i="10"/>
  <c r="X43" i="10" s="1"/>
  <c r="W43" i="10"/>
  <c r="T42" i="10"/>
  <c r="S42" i="10"/>
  <c r="R42" i="10"/>
  <c r="Q42" i="10"/>
  <c r="M42" i="10"/>
  <c r="X42" i="10" s="1"/>
  <c r="W42" i="10"/>
  <c r="T41" i="10"/>
  <c r="S41" i="10"/>
  <c r="R41" i="10"/>
  <c r="Q41" i="10"/>
  <c r="M41" i="10"/>
  <c r="Y41" i="10" s="1"/>
  <c r="W41" i="10"/>
  <c r="T40" i="10"/>
  <c r="S40" i="10"/>
  <c r="R40" i="10"/>
  <c r="Q40" i="10"/>
  <c r="M40" i="10"/>
  <c r="Y40" i="10" s="1"/>
  <c r="W40" i="10"/>
  <c r="T39" i="10"/>
  <c r="S39" i="10"/>
  <c r="R39" i="10"/>
  <c r="Q39" i="10"/>
  <c r="M39" i="10"/>
  <c r="Y39" i="10" s="1"/>
  <c r="W39" i="10"/>
  <c r="T38" i="10"/>
  <c r="S38" i="10"/>
  <c r="R38" i="10"/>
  <c r="Q38" i="10"/>
  <c r="M38" i="10"/>
  <c r="W38" i="10"/>
  <c r="T37" i="10"/>
  <c r="S37" i="10"/>
  <c r="R37" i="10"/>
  <c r="Q37" i="10"/>
  <c r="M37" i="10"/>
  <c r="Y37" i="10" s="1"/>
  <c r="W37" i="10"/>
  <c r="T36" i="10"/>
  <c r="S36" i="10"/>
  <c r="R36" i="10"/>
  <c r="Q36" i="10"/>
  <c r="M36" i="10"/>
  <c r="Y36" i="10" s="1"/>
  <c r="W36" i="10"/>
  <c r="T35" i="10"/>
  <c r="S35" i="10"/>
  <c r="R35" i="10"/>
  <c r="Q35" i="10"/>
  <c r="M35" i="10"/>
  <c r="Y35" i="10" s="1"/>
  <c r="W35" i="10"/>
  <c r="AI34" i="10"/>
  <c r="AF34" i="10"/>
  <c r="T34" i="10"/>
  <c r="S34" i="10"/>
  <c r="R34" i="10"/>
  <c r="Q34" i="10"/>
  <c r="M34" i="10"/>
  <c r="W34" i="10"/>
  <c r="T33" i="10"/>
  <c r="S33" i="10"/>
  <c r="R33" i="10"/>
  <c r="Q33" i="10"/>
  <c r="M33" i="10"/>
  <c r="Y33" i="10" s="1"/>
  <c r="W33" i="10"/>
  <c r="T32" i="10"/>
  <c r="S32" i="10"/>
  <c r="R32" i="10"/>
  <c r="Q32" i="10"/>
  <c r="M32" i="10"/>
  <c r="X32" i="10" s="1"/>
  <c r="W32" i="10"/>
  <c r="T31" i="10"/>
  <c r="S31" i="10"/>
  <c r="R31" i="10"/>
  <c r="Q31" i="10"/>
  <c r="M31" i="10"/>
  <c r="X31" i="10" s="1"/>
  <c r="W31" i="10"/>
  <c r="T30" i="10"/>
  <c r="S30" i="10"/>
  <c r="R30" i="10"/>
  <c r="Q30" i="10"/>
  <c r="M30" i="10"/>
  <c r="X30" i="10" s="1"/>
  <c r="W30" i="10"/>
  <c r="T29" i="10"/>
  <c r="S29" i="10"/>
  <c r="R29" i="10"/>
  <c r="Q29" i="10"/>
  <c r="M29" i="10"/>
  <c r="W29" i="10"/>
  <c r="T28" i="10"/>
  <c r="S28" i="10"/>
  <c r="R28" i="10"/>
  <c r="Q28" i="10"/>
  <c r="M28" i="10"/>
  <c r="W28" i="10"/>
  <c r="AF25" i="10"/>
  <c r="AC25" i="10"/>
  <c r="T25" i="10"/>
  <c r="S25" i="10"/>
  <c r="R25" i="10"/>
  <c r="Q25" i="10"/>
  <c r="M25" i="10"/>
  <c r="Y25" i="10" s="1"/>
  <c r="W25" i="10"/>
  <c r="AI24" i="10"/>
  <c r="AF24" i="10"/>
  <c r="AC24" i="10"/>
  <c r="T24" i="10"/>
  <c r="S24" i="10"/>
  <c r="R24" i="10"/>
  <c r="Q24" i="10"/>
  <c r="M24" i="10"/>
  <c r="X24" i="10" s="1"/>
  <c r="W24" i="10"/>
  <c r="T23" i="10"/>
  <c r="S23" i="10"/>
  <c r="R23" i="10"/>
  <c r="Q23" i="10"/>
  <c r="M23" i="10"/>
  <c r="W23" i="10"/>
  <c r="S22" i="10"/>
  <c r="R22" i="10"/>
  <c r="Q22" i="10"/>
  <c r="M22" i="10"/>
  <c r="X22" i="10" s="1"/>
  <c r="W22" i="10"/>
  <c r="T21" i="10"/>
  <c r="S21" i="10"/>
  <c r="R21" i="10"/>
  <c r="Q21" i="10"/>
  <c r="M21" i="10"/>
  <c r="Y21" i="10" s="1"/>
  <c r="W21" i="10"/>
  <c r="AF20" i="10"/>
  <c r="T20" i="10"/>
  <c r="S20" i="10"/>
  <c r="R20" i="10"/>
  <c r="Q20" i="10"/>
  <c r="M20" i="10"/>
  <c r="W20" i="10"/>
  <c r="T19" i="10"/>
  <c r="S19" i="10"/>
  <c r="R19" i="10"/>
  <c r="Q19" i="10"/>
  <c r="M19" i="10"/>
  <c r="W19" i="10"/>
  <c r="T18" i="10"/>
  <c r="S18" i="10"/>
  <c r="R18" i="10"/>
  <c r="Q18" i="10"/>
  <c r="M18" i="10"/>
  <c r="W18" i="10"/>
  <c r="T17" i="10"/>
  <c r="S17" i="10"/>
  <c r="R17" i="10"/>
  <c r="Q17" i="10"/>
  <c r="M17" i="10"/>
  <c r="X17" i="10" s="1"/>
  <c r="W17" i="10"/>
  <c r="T16" i="10"/>
  <c r="S16" i="10"/>
  <c r="R16" i="10"/>
  <c r="Q16" i="10"/>
  <c r="M16" i="10"/>
  <c r="Y16" i="10" s="1"/>
  <c r="W16" i="10"/>
  <c r="T15" i="10"/>
  <c r="S15" i="10"/>
  <c r="R15" i="10"/>
  <c r="Q15" i="10"/>
  <c r="M15" i="10"/>
  <c r="X15" i="10" s="1"/>
  <c r="W15" i="10"/>
  <c r="A16" i="10"/>
  <c r="AM14" i="10"/>
  <c r="AN14" i="10" s="1"/>
  <c r="AO14" i="10" s="1"/>
  <c r="AQ14" i="10" s="1"/>
  <c r="AR14" i="10" s="1"/>
  <c r="AH14" i="10"/>
  <c r="AI14" i="10" s="1"/>
  <c r="AJ14" i="10" s="1"/>
  <c r="AK14" i="10" s="1"/>
  <c r="AA14" i="10"/>
  <c r="AB14" i="10" s="1"/>
  <c r="AC14" i="10" s="1"/>
  <c r="AD14" i="10" s="1"/>
  <c r="AE14" i="10" s="1"/>
  <c r="AF14" i="10" s="1"/>
  <c r="X14" i="10"/>
  <c r="Y14" i="10" s="1"/>
  <c r="Z14" i="10" s="1"/>
  <c r="O14" i="10"/>
  <c r="P14" i="10" s="1"/>
  <c r="Q14" i="10" s="1"/>
  <c r="R14" i="10" s="1"/>
  <c r="S14" i="10" s="1"/>
  <c r="E14" i="10"/>
  <c r="AJ51" i="10" l="1"/>
  <c r="AL51" i="10" s="1"/>
  <c r="AJ117" i="10"/>
  <c r="AL117" i="10" s="1"/>
  <c r="AJ122" i="10"/>
  <c r="AL122" i="10" s="1"/>
  <c r="AJ124" i="10"/>
  <c r="AL124" i="10" s="1"/>
  <c r="AJ37" i="10"/>
  <c r="AL37" i="10" s="1"/>
  <c r="AJ39" i="10"/>
  <c r="AL39" i="10" s="1"/>
  <c r="AJ41" i="10"/>
  <c r="AL41" i="10" s="1"/>
  <c r="AJ43" i="10"/>
  <c r="AL43" i="10" s="1"/>
  <c r="AJ45" i="10"/>
  <c r="AL45" i="10" s="1"/>
  <c r="AJ47" i="10"/>
  <c r="AL47" i="10" s="1"/>
  <c r="AJ72" i="10"/>
  <c r="AL72" i="10" s="1"/>
  <c r="AJ74" i="10"/>
  <c r="AL74" i="10" s="1"/>
  <c r="AJ76" i="10"/>
  <c r="AL76" i="10" s="1"/>
  <c r="AJ101" i="10"/>
  <c r="AL101" i="10" s="1"/>
  <c r="AJ21" i="10"/>
  <c r="AL21" i="10" s="1"/>
  <c r="AJ29" i="10"/>
  <c r="AL29" i="10" s="1"/>
  <c r="AJ71" i="10"/>
  <c r="AL71" i="10" s="1"/>
  <c r="AJ73" i="10"/>
  <c r="AL73" i="10" s="1"/>
  <c r="AJ75" i="10"/>
  <c r="AL75" i="10" s="1"/>
  <c r="AJ77" i="10"/>
  <c r="AL77" i="10" s="1"/>
  <c r="AP77" i="10" s="1"/>
  <c r="AJ100" i="10"/>
  <c r="AL100" i="10" s="1"/>
  <c r="AJ102" i="10"/>
  <c r="AL102" i="10" s="1"/>
  <c r="AJ128" i="10"/>
  <c r="AL128" i="10" s="1"/>
  <c r="AJ22" i="10"/>
  <c r="AL22" i="10" s="1"/>
  <c r="AJ25" i="10"/>
  <c r="AL25" i="10" s="1"/>
  <c r="AJ28" i="10"/>
  <c r="AL28" i="10" s="1"/>
  <c r="AJ36" i="10"/>
  <c r="AL36" i="10" s="1"/>
  <c r="AJ38" i="10"/>
  <c r="AL38" i="10" s="1"/>
  <c r="AJ40" i="10"/>
  <c r="AL40" i="10" s="1"/>
  <c r="AJ42" i="10"/>
  <c r="AL42" i="10" s="1"/>
  <c r="AJ44" i="10"/>
  <c r="AL44" i="10" s="1"/>
  <c r="AJ46" i="10"/>
  <c r="AL46" i="10" s="1"/>
  <c r="AJ48" i="10"/>
  <c r="AL48" i="10" s="1"/>
  <c r="AJ15" i="10"/>
  <c r="AL15" i="10" s="1"/>
  <c r="AJ17" i="10"/>
  <c r="AL17" i="10" s="1"/>
  <c r="AJ19" i="10"/>
  <c r="AL19" i="10" s="1"/>
  <c r="AJ23" i="10"/>
  <c r="AL23" i="10" s="1"/>
  <c r="AJ30" i="10"/>
  <c r="AL30" i="10" s="1"/>
  <c r="AJ32" i="10"/>
  <c r="AL32" i="10" s="1"/>
  <c r="AJ34" i="10"/>
  <c r="AL34" i="10" s="1"/>
  <c r="AJ35" i="10"/>
  <c r="AL35" i="10" s="1"/>
  <c r="AJ49" i="10"/>
  <c r="AL49" i="10" s="1"/>
  <c r="AJ52" i="10"/>
  <c r="AL52" i="10" s="1"/>
  <c r="AJ55" i="10"/>
  <c r="AL55" i="10" s="1"/>
  <c r="AJ57" i="10"/>
  <c r="AL57" i="10" s="1"/>
  <c r="AJ61" i="10"/>
  <c r="AL61" i="10" s="1"/>
  <c r="AJ64" i="10"/>
  <c r="AL64" i="10" s="1"/>
  <c r="AJ66" i="10"/>
  <c r="AL66" i="10" s="1"/>
  <c r="AJ69" i="10"/>
  <c r="AL69" i="10" s="1"/>
  <c r="AJ78" i="10"/>
  <c r="AL78" i="10" s="1"/>
  <c r="AP78" i="10" s="1"/>
  <c r="AJ80" i="10"/>
  <c r="AL80" i="10" s="1"/>
  <c r="AJ83" i="10"/>
  <c r="AL83" i="10" s="1"/>
  <c r="AJ88" i="10"/>
  <c r="AL88" i="10" s="1"/>
  <c r="AJ90" i="10"/>
  <c r="AL90" i="10" s="1"/>
  <c r="AJ92" i="10"/>
  <c r="AL92" i="10" s="1"/>
  <c r="AJ95" i="10"/>
  <c r="AL95" i="10" s="1"/>
  <c r="AJ98" i="10"/>
  <c r="AL98" i="10" s="1"/>
  <c r="AJ103" i="10"/>
  <c r="AL103" i="10" s="1"/>
  <c r="AJ105" i="10"/>
  <c r="AL105" i="10" s="1"/>
  <c r="AJ107" i="10"/>
  <c r="AL107" i="10" s="1"/>
  <c r="AJ109" i="10"/>
  <c r="AL109" i="10" s="1"/>
  <c r="AJ111" i="10"/>
  <c r="AL111" i="10" s="1"/>
  <c r="AJ113" i="10"/>
  <c r="AL113" i="10" s="1"/>
  <c r="AJ127" i="10"/>
  <c r="AL127" i="10" s="1"/>
  <c r="AJ16" i="10"/>
  <c r="AL16" i="10" s="1"/>
  <c r="AJ18" i="10"/>
  <c r="AL18" i="10" s="1"/>
  <c r="AJ20" i="10"/>
  <c r="AL20" i="10" s="1"/>
  <c r="AP20" i="10" s="1"/>
  <c r="AJ24" i="10"/>
  <c r="AL24" i="10" s="1"/>
  <c r="AJ31" i="10"/>
  <c r="AL31" i="10" s="1"/>
  <c r="AJ33" i="10"/>
  <c r="AL33" i="10" s="1"/>
  <c r="AJ50" i="10"/>
  <c r="AL50" i="10" s="1"/>
  <c r="AJ53" i="10"/>
  <c r="AL53" i="10" s="1"/>
  <c r="AJ56" i="10"/>
  <c r="AL56" i="10" s="1"/>
  <c r="AJ60" i="10"/>
  <c r="AL60" i="10" s="1"/>
  <c r="AJ63" i="10"/>
  <c r="AL63" i="10" s="1"/>
  <c r="AJ65" i="10"/>
  <c r="AL65" i="10" s="1"/>
  <c r="AJ68" i="10"/>
  <c r="AL68" i="10" s="1"/>
  <c r="AJ70" i="10"/>
  <c r="AL70" i="10" s="1"/>
  <c r="AJ79" i="10"/>
  <c r="AL79" i="10" s="1"/>
  <c r="AJ82" i="10"/>
  <c r="AL82" i="10" s="1"/>
  <c r="AJ84" i="10"/>
  <c r="AL84" i="10" s="1"/>
  <c r="AJ87" i="10"/>
  <c r="AL87" i="10" s="1"/>
  <c r="AJ89" i="10"/>
  <c r="AL89" i="10" s="1"/>
  <c r="AJ91" i="10"/>
  <c r="AL91" i="10" s="1"/>
  <c r="AJ94" i="10"/>
  <c r="AL94" i="10" s="1"/>
  <c r="AJ96" i="10"/>
  <c r="AL96" i="10" s="1"/>
  <c r="AJ99" i="10"/>
  <c r="AL99" i="10" s="1"/>
  <c r="AJ104" i="10"/>
  <c r="AL104" i="10" s="1"/>
  <c r="AJ106" i="10"/>
  <c r="AL106" i="10" s="1"/>
  <c r="AJ108" i="10"/>
  <c r="AL108" i="10" s="1"/>
  <c r="AJ110" i="10"/>
  <c r="AL110" i="10" s="1"/>
  <c r="AJ112" i="10"/>
  <c r="AL112" i="10" s="1"/>
  <c r="AJ115" i="10"/>
  <c r="AL115" i="10" s="1"/>
  <c r="AJ126" i="10"/>
  <c r="AL126" i="10" s="1"/>
  <c r="U90" i="10"/>
  <c r="U87" i="10"/>
  <c r="U88" i="10"/>
  <c r="U89" i="10"/>
  <c r="U91" i="10"/>
  <c r="AR58" i="10"/>
  <c r="AP58" i="10" s="1"/>
  <c r="AQ58" i="10" s="1"/>
  <c r="AS58" i="10" s="1"/>
  <c r="X113" i="10"/>
  <c r="Z113" i="10" s="1"/>
  <c r="Y112" i="10"/>
  <c r="Z112" i="10" s="1"/>
  <c r="U56" i="10"/>
  <c r="U111" i="10"/>
  <c r="U115" i="10"/>
  <c r="U75" i="10"/>
  <c r="U79" i="10"/>
  <c r="U107" i="10"/>
  <c r="Y72" i="10"/>
  <c r="Z72" i="10" s="1"/>
  <c r="U98" i="10"/>
  <c r="U103" i="10"/>
  <c r="X16" i="10"/>
  <c r="Z16" i="10" s="1"/>
  <c r="X101" i="10"/>
  <c r="Z101" i="10" s="1"/>
  <c r="U82" i="10"/>
  <c r="X92" i="10"/>
  <c r="Z92" i="10" s="1"/>
  <c r="U43" i="10"/>
  <c r="U104" i="10"/>
  <c r="U121" i="10"/>
  <c r="U109" i="10"/>
  <c r="U23" i="10"/>
  <c r="U30" i="10"/>
  <c r="Y45" i="10"/>
  <c r="Z45" i="10" s="1"/>
  <c r="U50" i="10"/>
  <c r="U51" i="10"/>
  <c r="U100" i="10"/>
  <c r="U20" i="10"/>
  <c r="U46" i="10"/>
  <c r="X91" i="10"/>
  <c r="Z91" i="10" s="1"/>
  <c r="X99" i="10"/>
  <c r="Z99" i="10" s="1"/>
  <c r="Y17" i="10"/>
  <c r="Z17" i="10" s="1"/>
  <c r="Y31" i="10"/>
  <c r="Z31" i="10" s="1"/>
  <c r="X36" i="10"/>
  <c r="Z36" i="10" s="1"/>
  <c r="X37" i="10"/>
  <c r="Z37" i="10" s="1"/>
  <c r="Y42" i="10"/>
  <c r="Z42" i="10" s="1"/>
  <c r="Y43" i="10"/>
  <c r="Z43" i="10" s="1"/>
  <c r="U48" i="10"/>
  <c r="Y53" i="10"/>
  <c r="Z53" i="10" s="1"/>
  <c r="X57" i="10"/>
  <c r="Z57" i="10" s="1"/>
  <c r="U65" i="10"/>
  <c r="X70" i="10"/>
  <c r="Z70" i="10" s="1"/>
  <c r="X77" i="10"/>
  <c r="Z77" i="10" s="1"/>
  <c r="X79" i="10"/>
  <c r="Z79" i="10" s="1"/>
  <c r="X82" i="10"/>
  <c r="Z82" i="10" s="1"/>
  <c r="Y100" i="10"/>
  <c r="Z100" i="10" s="1"/>
  <c r="U125" i="10"/>
  <c r="U16" i="10"/>
  <c r="Y61" i="10"/>
  <c r="Z61" i="10" s="1"/>
  <c r="U128" i="10"/>
  <c r="U21" i="10"/>
  <c r="Y30" i="10"/>
  <c r="Z30" i="10" s="1"/>
  <c r="X39" i="10"/>
  <c r="Z39" i="10" s="1"/>
  <c r="X52" i="10"/>
  <c r="Z52" i="10" s="1"/>
  <c r="Y56" i="10"/>
  <c r="Z56" i="10" s="1"/>
  <c r="U57" i="10"/>
  <c r="U63" i="10"/>
  <c r="U70" i="10"/>
  <c r="U73" i="10"/>
  <c r="U77" i="10"/>
  <c r="X95" i="10"/>
  <c r="Z95" i="10" s="1"/>
  <c r="Y103" i="10"/>
  <c r="Z103" i="10" s="1"/>
  <c r="Y115" i="10"/>
  <c r="Z115" i="10" s="1"/>
  <c r="X121" i="10"/>
  <c r="Z121" i="10" s="1"/>
  <c r="AC130" i="10"/>
  <c r="Y48" i="10"/>
  <c r="X48" i="10"/>
  <c r="N130" i="10"/>
  <c r="Q129" i="10"/>
  <c r="Q130" i="10" s="1"/>
  <c r="R129" i="10"/>
  <c r="X19" i="10"/>
  <c r="Y19" i="10"/>
  <c r="X34" i="10"/>
  <c r="Y34" i="10"/>
  <c r="Y63" i="10"/>
  <c r="X63" i="10"/>
  <c r="U94" i="10"/>
  <c r="X127" i="10"/>
  <c r="Y127" i="10"/>
  <c r="Y18" i="10"/>
  <c r="X18" i="10"/>
  <c r="X83" i="10"/>
  <c r="Y83" i="10"/>
  <c r="Y20" i="10"/>
  <c r="X20" i="10"/>
  <c r="X25" i="10"/>
  <c r="Z25" i="10" s="1"/>
  <c r="Y28" i="10"/>
  <c r="X28" i="10"/>
  <c r="X41" i="10"/>
  <c r="Z41" i="10" s="1"/>
  <c r="U72" i="10"/>
  <c r="X74" i="10"/>
  <c r="Y74" i="10"/>
  <c r="U95" i="10"/>
  <c r="U17" i="10"/>
  <c r="U18" i="10"/>
  <c r="Y23" i="10"/>
  <c r="X23" i="10"/>
  <c r="U28" i="10"/>
  <c r="Y29" i="10"/>
  <c r="X29" i="10"/>
  <c r="U32" i="10"/>
  <c r="U55" i="10"/>
  <c r="U61" i="10"/>
  <c r="Y73" i="10"/>
  <c r="X73" i="10"/>
  <c r="Y84" i="10"/>
  <c r="X84" i="10"/>
  <c r="X89" i="10"/>
  <c r="Y89" i="10"/>
  <c r="U101" i="10"/>
  <c r="U123" i="10"/>
  <c r="U19" i="10"/>
  <c r="U25" i="10"/>
  <c r="U31" i="10"/>
  <c r="U35" i="10"/>
  <c r="U41" i="10"/>
  <c r="U42" i="10"/>
  <c r="U52" i="10"/>
  <c r="X87" i="10"/>
  <c r="Z87" i="10" s="1"/>
  <c r="X88" i="10"/>
  <c r="Z88" i="10" s="1"/>
  <c r="U96" i="10"/>
  <c r="X102" i="10"/>
  <c r="Z102" i="10" s="1"/>
  <c r="X104" i="10"/>
  <c r="Z104" i="10" s="1"/>
  <c r="U113" i="10"/>
  <c r="U116" i="10"/>
  <c r="Y117" i="10"/>
  <c r="Z117" i="10" s="1"/>
  <c r="X125" i="10"/>
  <c r="Z125" i="10" s="1"/>
  <c r="U127" i="10"/>
  <c r="W129" i="10"/>
  <c r="W130" i="10" s="1"/>
  <c r="U92" i="10"/>
  <c r="U105" i="10"/>
  <c r="U29" i="10"/>
  <c r="U44" i="10"/>
  <c r="U69" i="10"/>
  <c r="X69" i="10"/>
  <c r="Z69" i="10" s="1"/>
  <c r="U71" i="10"/>
  <c r="U84" i="10"/>
  <c r="X123" i="10"/>
  <c r="Z123" i="10" s="1"/>
  <c r="X111" i="10"/>
  <c r="Z111" i="10" s="1"/>
  <c r="X65" i="10"/>
  <c r="Z65" i="10" s="1"/>
  <c r="X129" i="10"/>
  <c r="X128" i="10"/>
  <c r="Z128" i="10" s="1"/>
  <c r="X116" i="10"/>
  <c r="Z116" i="10" s="1"/>
  <c r="X109" i="10"/>
  <c r="Z109" i="10" s="1"/>
  <c r="X107" i="10"/>
  <c r="Z107" i="10" s="1"/>
  <c r="Y106" i="10"/>
  <c r="Z106" i="10" s="1"/>
  <c r="X98" i="10"/>
  <c r="Z98" i="10" s="1"/>
  <c r="Y96" i="10"/>
  <c r="Z96" i="10" s="1"/>
  <c r="Y94" i="10"/>
  <c r="Z94" i="10" s="1"/>
  <c r="X90" i="10"/>
  <c r="Z90" i="10" s="1"/>
  <c r="X75" i="10"/>
  <c r="Z75" i="10" s="1"/>
  <c r="Y71" i="10"/>
  <c r="Z71" i="10" s="1"/>
  <c r="X68" i="10"/>
  <c r="Z68" i="10" s="1"/>
  <c r="X55" i="10"/>
  <c r="Z55" i="10" s="1"/>
  <c r="Y51" i="10"/>
  <c r="Z51" i="10" s="1"/>
  <c r="X50" i="10"/>
  <c r="Z50" i="10" s="1"/>
  <c r="X44" i="10"/>
  <c r="Z44" i="10" s="1"/>
  <c r="X33" i="10"/>
  <c r="Z33" i="10" s="1"/>
  <c r="Y32" i="10"/>
  <c r="Z32" i="10" s="1"/>
  <c r="X21" i="10"/>
  <c r="Z21" i="10" s="1"/>
  <c r="U68" i="10"/>
  <c r="Y60" i="10"/>
  <c r="X60" i="10"/>
  <c r="U33" i="10"/>
  <c r="U37" i="10"/>
  <c r="X38" i="10"/>
  <c r="Y38" i="10"/>
  <c r="X40" i="10"/>
  <c r="Z40" i="10" s="1"/>
  <c r="X46" i="10"/>
  <c r="Z46" i="10" s="1"/>
  <c r="AI130" i="10"/>
  <c r="U38" i="10"/>
  <c r="X35" i="10"/>
  <c r="Z35" i="10" s="1"/>
  <c r="T130" i="10"/>
  <c r="U15" i="10"/>
  <c r="Y15" i="10"/>
  <c r="Z15" i="10" s="1"/>
  <c r="U22" i="10"/>
  <c r="Y22" i="10"/>
  <c r="Z22" i="10" s="1"/>
  <c r="U24" i="10"/>
  <c r="Y24" i="10"/>
  <c r="Z24" i="10" s="1"/>
  <c r="U39" i="10"/>
  <c r="U40" i="10"/>
  <c r="U53" i="10"/>
  <c r="U64" i="10"/>
  <c r="U60" i="10"/>
  <c r="X64" i="10"/>
  <c r="Y64" i="10"/>
  <c r="U78" i="10"/>
  <c r="Y78" i="10"/>
  <c r="Z78" i="10" s="1"/>
  <c r="U106" i="10"/>
  <c r="U34" i="10"/>
  <c r="U47" i="10"/>
  <c r="Y47" i="10"/>
  <c r="Z47" i="10" s="1"/>
  <c r="U49" i="10"/>
  <c r="Y49" i="10"/>
  <c r="Z49" i="10" s="1"/>
  <c r="X66" i="10"/>
  <c r="Y66" i="10"/>
  <c r="X105" i="10"/>
  <c r="Y105" i="10"/>
  <c r="U117" i="10"/>
  <c r="S130" i="10"/>
  <c r="AF130" i="10"/>
  <c r="U36" i="10"/>
  <c r="U45" i="10"/>
  <c r="U66" i="10"/>
  <c r="U74" i="10"/>
  <c r="X108" i="10"/>
  <c r="Y108" i="10"/>
  <c r="U112" i="10"/>
  <c r="X124" i="10"/>
  <c r="Y124" i="10"/>
  <c r="U76" i="10"/>
  <c r="Y76" i="10"/>
  <c r="Z76" i="10" s="1"/>
  <c r="U80" i="10"/>
  <c r="Y80" i="10"/>
  <c r="Z80" i="10" s="1"/>
  <c r="X126" i="10"/>
  <c r="Y126" i="10"/>
  <c r="U99" i="10"/>
  <c r="X110" i="10"/>
  <c r="Y110" i="10"/>
  <c r="X122" i="10"/>
  <c r="Y122" i="10"/>
  <c r="U83" i="10"/>
  <c r="U102" i="10"/>
  <c r="U108" i="10"/>
  <c r="U122" i="10"/>
  <c r="U110" i="10"/>
  <c r="U124" i="10"/>
  <c r="U126" i="10"/>
  <c r="R130" i="10" l="1"/>
  <c r="AJ129" i="10"/>
  <c r="AL129" i="10" s="1"/>
  <c r="AR15" i="10"/>
  <c r="AP15" i="10" s="1"/>
  <c r="AQ15" i="10" s="1"/>
  <c r="AS15" i="10" s="1"/>
  <c r="AR128" i="10"/>
  <c r="AP128" i="10" s="1"/>
  <c r="AQ128" i="10" s="1"/>
  <c r="AS128" i="10" s="1"/>
  <c r="AR80" i="10"/>
  <c r="AP80" i="10" s="1"/>
  <c r="AQ80" i="10" s="1"/>
  <c r="AS80" i="10" s="1"/>
  <c r="AR96" i="10"/>
  <c r="AP96" i="10" s="1"/>
  <c r="AQ96" i="10" s="1"/>
  <c r="AS96" i="10" s="1"/>
  <c r="AR123" i="10"/>
  <c r="AP123" i="10" s="1"/>
  <c r="AQ123" i="10" s="1"/>
  <c r="AS123" i="10" s="1"/>
  <c r="AR115" i="10"/>
  <c r="AP115" i="10" s="1"/>
  <c r="AQ115" i="10" s="1"/>
  <c r="AS115" i="10" s="1"/>
  <c r="AR94" i="10"/>
  <c r="AP94" i="10" s="1"/>
  <c r="AQ94" i="10" s="1"/>
  <c r="AS94" i="10" s="1"/>
  <c r="AR106" i="10"/>
  <c r="AP106" i="10" s="1"/>
  <c r="AQ106" i="10" s="1"/>
  <c r="AS106" i="10" s="1"/>
  <c r="AR113" i="10"/>
  <c r="AP113" i="10" s="1"/>
  <c r="AQ113" i="10" s="1"/>
  <c r="AS113" i="10" s="1"/>
  <c r="AR87" i="10"/>
  <c r="AP87" i="10" s="1"/>
  <c r="AQ87" i="10" s="1"/>
  <c r="AS87" i="10" s="1"/>
  <c r="AR121" i="10"/>
  <c r="AP121" i="10" s="1"/>
  <c r="AQ121" i="10" s="1"/>
  <c r="AS121" i="10" s="1"/>
  <c r="AR82" i="10"/>
  <c r="AP82" i="10" s="1"/>
  <c r="AQ82" i="10" s="1"/>
  <c r="AS82" i="10" s="1"/>
  <c r="AR107" i="10"/>
  <c r="AP107" i="10" s="1"/>
  <c r="AQ107" i="10" s="1"/>
  <c r="AS107" i="10" s="1"/>
  <c r="AR111" i="10"/>
  <c r="AP111" i="10" s="1"/>
  <c r="AQ111" i="10" s="1"/>
  <c r="AS111" i="10" s="1"/>
  <c r="AR117" i="10"/>
  <c r="AP117" i="10" s="1"/>
  <c r="AQ117" i="10" s="1"/>
  <c r="AS117" i="10" s="1"/>
  <c r="AR109" i="10"/>
  <c r="AP109" i="10" s="1"/>
  <c r="AQ109" i="10" s="1"/>
  <c r="AS109" i="10" s="1"/>
  <c r="AR95" i="10"/>
  <c r="AP95" i="10" s="1"/>
  <c r="AQ95" i="10" s="1"/>
  <c r="AS95" i="10" s="1"/>
  <c r="AR91" i="10"/>
  <c r="AP91" i="10" s="1"/>
  <c r="AQ91" i="10" s="1"/>
  <c r="AS91" i="10" s="1"/>
  <c r="AR101" i="10"/>
  <c r="AP101" i="10" s="1"/>
  <c r="AQ101" i="10" s="1"/>
  <c r="AS101" i="10" s="1"/>
  <c r="AR88" i="10"/>
  <c r="AP88" i="10" s="1"/>
  <c r="AQ88" i="10" s="1"/>
  <c r="AS88" i="10" s="1"/>
  <c r="AR103" i="10"/>
  <c r="AP103" i="10" s="1"/>
  <c r="AQ103" i="10" s="1"/>
  <c r="AS103" i="10" s="1"/>
  <c r="AR100" i="10"/>
  <c r="AP100" i="10" s="1"/>
  <c r="AQ100" i="10" s="1"/>
  <c r="AS100" i="10" s="1"/>
  <c r="AR92" i="10"/>
  <c r="AP92" i="10" s="1"/>
  <c r="AQ92" i="10" s="1"/>
  <c r="AS92" i="10" s="1"/>
  <c r="AR112" i="10"/>
  <c r="AP112" i="10" s="1"/>
  <c r="AQ112" i="10" s="1"/>
  <c r="AS112" i="10" s="1"/>
  <c r="AR24" i="10"/>
  <c r="AP24" i="10" s="1"/>
  <c r="AQ24" i="10" s="1"/>
  <c r="AS24" i="10" s="1"/>
  <c r="AQ77" i="10"/>
  <c r="AS77" i="10" s="1"/>
  <c r="AR42" i="10"/>
  <c r="AP42" i="10" s="1"/>
  <c r="AQ42" i="10" s="1"/>
  <c r="AS42" i="10" s="1"/>
  <c r="AR72" i="10"/>
  <c r="AP72" i="10" s="1"/>
  <c r="AQ72" i="10" s="1"/>
  <c r="AS72" i="10" s="1"/>
  <c r="AR44" i="10"/>
  <c r="AP44" i="10" s="1"/>
  <c r="AQ44" i="10" s="1"/>
  <c r="AS44" i="10" s="1"/>
  <c r="AR65" i="10"/>
  <c r="AP65" i="10" s="1"/>
  <c r="AQ65" i="10" s="1"/>
  <c r="AS65" i="10" s="1"/>
  <c r="AR39" i="10"/>
  <c r="AP39" i="10" s="1"/>
  <c r="AQ39" i="10" s="1"/>
  <c r="AS39" i="10" s="1"/>
  <c r="AR53" i="10"/>
  <c r="AP53" i="10" s="1"/>
  <c r="AQ53" i="10" s="1"/>
  <c r="AS53" i="10" s="1"/>
  <c r="AR37" i="10"/>
  <c r="AP37" i="10" s="1"/>
  <c r="AQ37" i="10" s="1"/>
  <c r="AS37" i="10" s="1"/>
  <c r="AR45" i="10"/>
  <c r="AP45" i="10" s="1"/>
  <c r="AQ45" i="10" s="1"/>
  <c r="AS45" i="10" s="1"/>
  <c r="AR16" i="10"/>
  <c r="AP16" i="10" s="1"/>
  <c r="AQ16" i="10" s="1"/>
  <c r="AS16" i="10" s="1"/>
  <c r="AR46" i="10"/>
  <c r="AP46" i="10" s="1"/>
  <c r="AQ46" i="10" s="1"/>
  <c r="AS46" i="10" s="1"/>
  <c r="AR68" i="10"/>
  <c r="AP68" i="10" s="1"/>
  <c r="AQ68" i="10" s="1"/>
  <c r="AS68" i="10" s="1"/>
  <c r="AR30" i="10"/>
  <c r="AP30" i="10" s="1"/>
  <c r="AQ30" i="10" s="1"/>
  <c r="AS30" i="10" s="1"/>
  <c r="AR36" i="10"/>
  <c r="AP36" i="10" s="1"/>
  <c r="AQ36" i="10" s="1"/>
  <c r="AS36" i="10" s="1"/>
  <c r="AR55" i="10"/>
  <c r="AP55" i="10" s="1"/>
  <c r="AQ55" i="10" s="1"/>
  <c r="AS55" i="10" s="1"/>
  <c r="AR41" i="10"/>
  <c r="AP41" i="10" s="1"/>
  <c r="AQ41" i="10" s="1"/>
  <c r="AS41" i="10" s="1"/>
  <c r="AR52" i="10"/>
  <c r="AP52" i="10" s="1"/>
  <c r="AQ52" i="10" s="1"/>
  <c r="AS52" i="10" s="1"/>
  <c r="AR57" i="10"/>
  <c r="AP57" i="10" s="1"/>
  <c r="AQ57" i="10" s="1"/>
  <c r="AS57" i="10" s="1"/>
  <c r="AR17" i="10"/>
  <c r="AP17" i="10" s="1"/>
  <c r="AQ17" i="10" s="1"/>
  <c r="AS17" i="10" s="1"/>
  <c r="AR21" i="10"/>
  <c r="AP21" i="10" s="1"/>
  <c r="AQ21" i="10" s="1"/>
  <c r="AS21" i="10" s="1"/>
  <c r="AQ78" i="10"/>
  <c r="AS78" i="10" s="1"/>
  <c r="AR32" i="10"/>
  <c r="AP32" i="10" s="1"/>
  <c r="AQ32" i="10" s="1"/>
  <c r="AS32" i="10" s="1"/>
  <c r="AR71" i="10"/>
  <c r="AP71" i="10" s="1"/>
  <c r="AQ71" i="10" s="1"/>
  <c r="AS71" i="10" s="1"/>
  <c r="AR56" i="10"/>
  <c r="AP56" i="10" s="1"/>
  <c r="AQ56" i="10" s="1"/>
  <c r="AS56" i="10" s="1"/>
  <c r="AR61" i="10"/>
  <c r="AP61" i="10" s="1"/>
  <c r="AQ61" i="10" s="1"/>
  <c r="AS61" i="10" s="1"/>
  <c r="AR79" i="10"/>
  <c r="AP79" i="10" s="1"/>
  <c r="AQ79" i="10" s="1"/>
  <c r="AS79" i="10" s="1"/>
  <c r="AR31" i="10"/>
  <c r="AP31" i="10" s="1"/>
  <c r="AQ31" i="10" s="1"/>
  <c r="AS31" i="10" s="1"/>
  <c r="AR125" i="10"/>
  <c r="AP125" i="10" s="1"/>
  <c r="AR102" i="10"/>
  <c r="AP102" i="10" s="1"/>
  <c r="AQ102" i="10" s="1"/>
  <c r="AS102" i="10" s="1"/>
  <c r="AR99" i="10"/>
  <c r="AP99" i="10" s="1"/>
  <c r="AQ99" i="10" s="1"/>
  <c r="AS99" i="10" s="1"/>
  <c r="Z19" i="10"/>
  <c r="Z84" i="10"/>
  <c r="Z18" i="10"/>
  <c r="Z74" i="10"/>
  <c r="Z28" i="10"/>
  <c r="Z20" i="10"/>
  <c r="Z63" i="10"/>
  <c r="Z110" i="10"/>
  <c r="Z73" i="10"/>
  <c r="Z48" i="10"/>
  <c r="AR75" i="10"/>
  <c r="AP75" i="10" s="1"/>
  <c r="AQ75" i="10" s="1"/>
  <c r="AS75" i="10" s="1"/>
  <c r="Z23" i="10"/>
  <c r="Z126" i="10"/>
  <c r="Z129" i="10"/>
  <c r="AR43" i="10"/>
  <c r="AP43" i="10" s="1"/>
  <c r="AQ43" i="10" s="1"/>
  <c r="AS43" i="10" s="1"/>
  <c r="AR70" i="10"/>
  <c r="AP70" i="10" s="1"/>
  <c r="AQ70" i="10" s="1"/>
  <c r="AS70" i="10" s="1"/>
  <c r="AR25" i="10"/>
  <c r="AP25" i="10" s="1"/>
  <c r="AQ25" i="10" s="1"/>
  <c r="AS25" i="10" s="1"/>
  <c r="AR104" i="10"/>
  <c r="AP104" i="10" s="1"/>
  <c r="AQ104" i="10" s="1"/>
  <c r="AS104" i="10" s="1"/>
  <c r="Z29" i="10"/>
  <c r="Z108" i="10"/>
  <c r="Z124" i="10"/>
  <c r="Z83" i="10"/>
  <c r="Z127" i="10"/>
  <c r="Z34" i="10"/>
  <c r="AR50" i="10"/>
  <c r="AP50" i="10" s="1"/>
  <c r="AQ50" i="10" s="1"/>
  <c r="AS50" i="10" s="1"/>
  <c r="AR116" i="10"/>
  <c r="AP116" i="10" s="1"/>
  <c r="AQ116" i="10" s="1"/>
  <c r="AS116" i="10" s="1"/>
  <c r="Z89" i="10"/>
  <c r="U129" i="10"/>
  <c r="U130" i="10" s="1"/>
  <c r="AQ125" i="10"/>
  <c r="AS125" i="10" s="1"/>
  <c r="Z122" i="10"/>
  <c r="Z66" i="10"/>
  <c r="Z60" i="10"/>
  <c r="AR33" i="10"/>
  <c r="AP33" i="10" s="1"/>
  <c r="AQ33" i="10" s="1"/>
  <c r="AS33" i="10" s="1"/>
  <c r="AR98" i="10"/>
  <c r="AP98" i="10" s="1"/>
  <c r="AQ98" i="10" s="1"/>
  <c r="AS98" i="10" s="1"/>
  <c r="AR90" i="10"/>
  <c r="AP90" i="10" s="1"/>
  <c r="AQ90" i="10" s="1"/>
  <c r="AS90" i="10" s="1"/>
  <c r="AR47" i="10"/>
  <c r="AP47" i="10" s="1"/>
  <c r="AQ47" i="10" s="1"/>
  <c r="AS47" i="10" s="1"/>
  <c r="AR40" i="10"/>
  <c r="AP40" i="10" s="1"/>
  <c r="AQ40" i="10" s="1"/>
  <c r="AS40" i="10" s="1"/>
  <c r="AR76" i="10"/>
  <c r="AP76" i="10" s="1"/>
  <c r="AQ76" i="10" s="1"/>
  <c r="AS76" i="10" s="1"/>
  <c r="AR49" i="10"/>
  <c r="AP49" i="10" s="1"/>
  <c r="AQ49" i="10" s="1"/>
  <c r="AS49" i="10" s="1"/>
  <c r="AR22" i="10"/>
  <c r="AP22" i="10" s="1"/>
  <c r="AQ22" i="10" s="1"/>
  <c r="AS22" i="10" s="1"/>
  <c r="AR69" i="10"/>
  <c r="AP69" i="10" s="1"/>
  <c r="AQ69" i="10" s="1"/>
  <c r="AS69" i="10" s="1"/>
  <c r="Z64" i="10"/>
  <c r="Z38" i="10"/>
  <c r="Z105" i="10"/>
  <c r="AR51" i="10"/>
  <c r="AP51" i="10" s="1"/>
  <c r="AQ51" i="10" s="1"/>
  <c r="AS51" i="10" s="1"/>
  <c r="AR35" i="10"/>
  <c r="AP35" i="10" s="1"/>
  <c r="AQ35" i="10" s="1"/>
  <c r="AS35" i="10" s="1"/>
  <c r="AR127" i="10" l="1"/>
  <c r="AP127" i="10" s="1"/>
  <c r="AR108" i="10"/>
  <c r="AP108" i="10" s="1"/>
  <c r="AR110" i="10"/>
  <c r="AP110" i="10" s="1"/>
  <c r="AQ110" i="10" s="1"/>
  <c r="AS110" i="10" s="1"/>
  <c r="AR122" i="10"/>
  <c r="AP122" i="10" s="1"/>
  <c r="AR124" i="10"/>
  <c r="AP124" i="10" s="1"/>
  <c r="AR83" i="10"/>
  <c r="AP83" i="10" s="1"/>
  <c r="AR89" i="10"/>
  <c r="AP89" i="10" s="1"/>
  <c r="AR84" i="10"/>
  <c r="AP84" i="10" s="1"/>
  <c r="AR60" i="10"/>
  <c r="AP60" i="10" s="1"/>
  <c r="AR66" i="10"/>
  <c r="AP66" i="10" s="1"/>
  <c r="AR34" i="10"/>
  <c r="AP34" i="10" s="1"/>
  <c r="AR74" i="10"/>
  <c r="AP74" i="10" s="1"/>
  <c r="AQ74" i="10" s="1"/>
  <c r="AS74" i="10" s="1"/>
  <c r="AR23" i="10"/>
  <c r="AP23" i="10" s="1"/>
  <c r="AO48" i="10"/>
  <c r="AR63" i="10"/>
  <c r="AP63" i="10" s="1"/>
  <c r="AR19" i="10"/>
  <c r="AP19" i="10" s="1"/>
  <c r="AQ19" i="10" s="1"/>
  <c r="AS19" i="10" s="1"/>
  <c r="AR64" i="10"/>
  <c r="AP64" i="10" s="1"/>
  <c r="AR28" i="10"/>
  <c r="AP28" i="10" s="1"/>
  <c r="AQ28" i="10" s="1"/>
  <c r="AS28" i="10" s="1"/>
  <c r="AR38" i="10"/>
  <c r="AP38" i="10" s="1"/>
  <c r="AR29" i="10"/>
  <c r="AP29" i="10" s="1"/>
  <c r="AQ29" i="10" s="1"/>
  <c r="AS29" i="10" s="1"/>
  <c r="AR73" i="10"/>
  <c r="AP73" i="10" s="1"/>
  <c r="AQ73" i="10" s="1"/>
  <c r="AS73" i="10" s="1"/>
  <c r="AQ20" i="10"/>
  <c r="AS20" i="10" s="1"/>
  <c r="AR18" i="10"/>
  <c r="AP18" i="10" s="1"/>
  <c r="AQ18" i="10" s="1"/>
  <c r="AS18" i="10" s="1"/>
  <c r="AR129" i="10"/>
  <c r="AP129" i="10" s="1"/>
  <c r="AQ129" i="10" s="1"/>
  <c r="AS129" i="10" s="1"/>
  <c r="AN130" i="10"/>
  <c r="AQ108" i="10"/>
  <c r="AS108" i="10" s="1"/>
  <c r="AQ23" i="10"/>
  <c r="AS23" i="10" s="1"/>
  <c r="AR48" i="10"/>
  <c r="AQ84" i="10"/>
  <c r="AS84" i="10" s="1"/>
  <c r="AQ63" i="10"/>
  <c r="AS63" i="10" s="1"/>
  <c r="AQ89" i="10"/>
  <c r="AS89" i="10" s="1"/>
  <c r="AR126" i="10"/>
  <c r="AP126" i="10" s="1"/>
  <c r="AQ126" i="10" s="1"/>
  <c r="AS126" i="10" s="1"/>
  <c r="AQ66" i="10"/>
  <c r="AS66" i="10" s="1"/>
  <c r="AQ127" i="10"/>
  <c r="AS127" i="10" s="1"/>
  <c r="AQ124" i="10"/>
  <c r="AS124" i="10" s="1"/>
  <c r="AQ83" i="10"/>
  <c r="AS83" i="10" s="1"/>
  <c r="AL130" i="10"/>
  <c r="AJ130" i="10"/>
  <c r="AQ60" i="10"/>
  <c r="AS60" i="10" s="1"/>
  <c r="AQ34" i="10"/>
  <c r="AS34" i="10" s="1"/>
  <c r="AQ122" i="10"/>
  <c r="AS122" i="10" s="1"/>
  <c r="AQ64" i="10"/>
  <c r="AS64" i="10" s="1"/>
  <c r="AR105" i="10"/>
  <c r="AP105" i="10" s="1"/>
  <c r="AQ105" i="10" s="1"/>
  <c r="AS105" i="10" s="1"/>
  <c r="AQ38" i="10"/>
  <c r="AS38" i="10" s="1"/>
  <c r="Z130" i="10"/>
  <c r="AP48" i="10" l="1"/>
  <c r="AQ48" i="10" s="1"/>
  <c r="AS48" i="10" s="1"/>
  <c r="AO130" i="10"/>
  <c r="AR130" i="10"/>
  <c r="AQ130" i="10" l="1"/>
  <c r="AS130" i="10" s="1"/>
</calcChain>
</file>

<file path=xl/sharedStrings.xml><?xml version="1.0" encoding="utf-8"?>
<sst xmlns="http://schemas.openxmlformats.org/spreadsheetml/2006/main" count="712" uniqueCount="310">
  <si>
    <t>до года</t>
  </si>
  <si>
    <t>№</t>
  </si>
  <si>
    <t>Должность</t>
  </si>
  <si>
    <t>коэф-т препод</t>
  </si>
  <si>
    <t>БДО</t>
  </si>
  <si>
    <t>Оклад препод</t>
  </si>
  <si>
    <t>нагрузка в часах</t>
  </si>
  <si>
    <t>препод</t>
  </si>
  <si>
    <t>итого нагрузки в час</t>
  </si>
  <si>
    <t>ставки по нагрузке</t>
  </si>
  <si>
    <t>итого ставок по нагрузке</t>
  </si>
  <si>
    <t>сумма з/платы по нагрузке</t>
  </si>
  <si>
    <t>Итого з/платы по учебной нагрузке</t>
  </si>
  <si>
    <t>%</t>
  </si>
  <si>
    <t>сумма</t>
  </si>
  <si>
    <t>часы</t>
  </si>
  <si>
    <t>кол</t>
  </si>
  <si>
    <t>За углубленное изучение отдельных предметов</t>
  </si>
  <si>
    <t>Итого по доплатам</t>
  </si>
  <si>
    <t>Всего з/платы в месяц</t>
  </si>
  <si>
    <t>тарифная часть</t>
  </si>
  <si>
    <t>доплаты и надбавки</t>
  </si>
  <si>
    <t>2кат</t>
  </si>
  <si>
    <t>1кат</t>
  </si>
  <si>
    <t>Показатели на начало года</t>
  </si>
  <si>
    <t>концертмейстер</t>
  </si>
  <si>
    <t>Утверждаю:</t>
  </si>
  <si>
    <t>_____________ Кашенева Р.А.</t>
  </si>
  <si>
    <t>в/к</t>
  </si>
  <si>
    <t>вк</t>
  </si>
  <si>
    <t>1-4</t>
  </si>
  <si>
    <t>5-9</t>
  </si>
  <si>
    <t>Итого</t>
  </si>
  <si>
    <t>Число классов-комплектов</t>
  </si>
  <si>
    <t>Число учащихся</t>
  </si>
  <si>
    <t>1 уровень</t>
  </si>
  <si>
    <t>2 уровень</t>
  </si>
  <si>
    <t>3 уровень</t>
  </si>
  <si>
    <t>Назарбаевские уровневые</t>
  </si>
  <si>
    <t>10% надбавка</t>
  </si>
  <si>
    <t>вк/вк</t>
  </si>
  <si>
    <t>1 кат</t>
  </si>
  <si>
    <t>1к-в/к</t>
  </si>
  <si>
    <t>преподавателей и учителей специализированной школы-интерната для одаренных детей музыкально-эстетического профиля с 98,17 ставок</t>
  </si>
  <si>
    <t>В2-4</t>
  </si>
  <si>
    <t>В2-2</t>
  </si>
  <si>
    <t>В2-3</t>
  </si>
  <si>
    <t>В2-1</t>
  </si>
  <si>
    <t>В4-1</t>
  </si>
  <si>
    <t>В4-2</t>
  </si>
  <si>
    <t>В4-4</t>
  </si>
  <si>
    <t>В3-1</t>
  </si>
  <si>
    <t>илюст, натур</t>
  </si>
  <si>
    <t>конц</t>
  </si>
  <si>
    <t>в/к, б/к</t>
  </si>
  <si>
    <t>вк, б/к</t>
  </si>
  <si>
    <t>Категория должностей препод</t>
  </si>
  <si>
    <t>В3-2</t>
  </si>
  <si>
    <t xml:space="preserve">конц, </t>
  </si>
  <si>
    <t xml:space="preserve"> илюст, натур</t>
  </si>
  <si>
    <t>За классное руководство и руководство группой</t>
  </si>
  <si>
    <t>За проверку тетрадей и письмен.работ в 5-11кл более 15 учащихся</t>
  </si>
  <si>
    <t>За проверку тетрадей и письмен.работ в 5-11кл менее 15 учащихся</t>
  </si>
  <si>
    <t>1к/,1к</t>
  </si>
  <si>
    <t>в/к-п</t>
  </si>
  <si>
    <t>б/к</t>
  </si>
  <si>
    <t>Преподаватель трубы, илюстратор</t>
  </si>
  <si>
    <t>2кат ил</t>
  </si>
  <si>
    <t>в/к-и</t>
  </si>
  <si>
    <t>в/к,в/к</t>
  </si>
  <si>
    <t>б/к, в/к-и</t>
  </si>
  <si>
    <t>1кат, 1кат</t>
  </si>
  <si>
    <t>1кат, в/к</t>
  </si>
  <si>
    <t>б/к , 2 кат</t>
  </si>
  <si>
    <t>б/к   в/к</t>
  </si>
  <si>
    <t>1кат-ил</t>
  </si>
  <si>
    <t>1кат-п</t>
  </si>
  <si>
    <t>в/к-ил</t>
  </si>
  <si>
    <t>1кат, 1 кат</t>
  </si>
  <si>
    <t>1 кат 1 кат</t>
  </si>
  <si>
    <t>2кат-п</t>
  </si>
  <si>
    <t>2кат           в/к-и</t>
  </si>
  <si>
    <t>Категория по аттестации конц</t>
  </si>
  <si>
    <t>в/к ил</t>
  </si>
  <si>
    <t>1 кат-п     в/к</t>
  </si>
  <si>
    <t>1к-п    в/к-к</t>
  </si>
  <si>
    <t>1/к</t>
  </si>
  <si>
    <t>2кат. 2кат</t>
  </si>
  <si>
    <t>б/к б/к</t>
  </si>
  <si>
    <t>1кат-п, в/к</t>
  </si>
  <si>
    <t>вк-п</t>
  </si>
  <si>
    <t>б/к 2кат-конц</t>
  </si>
  <si>
    <t>б/к 2кат -конц</t>
  </si>
  <si>
    <t>в/к-п б/к</t>
  </si>
  <si>
    <t>2 кат-п</t>
  </si>
  <si>
    <t>27л1м</t>
  </si>
  <si>
    <t>16л4м</t>
  </si>
  <si>
    <t>38л3м</t>
  </si>
  <si>
    <t>30л</t>
  </si>
  <si>
    <t>14л4м</t>
  </si>
  <si>
    <t>9л.9м</t>
  </si>
  <si>
    <t>22г10м</t>
  </si>
  <si>
    <t>15л.10м</t>
  </si>
  <si>
    <t>7л8м</t>
  </si>
  <si>
    <t>32г.1м</t>
  </si>
  <si>
    <t>36л</t>
  </si>
  <si>
    <t>15л9м-ил</t>
  </si>
  <si>
    <t>16л8м</t>
  </si>
  <si>
    <t>26л10м     30л4м</t>
  </si>
  <si>
    <t>44г.11м</t>
  </si>
  <si>
    <t>36л.11м</t>
  </si>
  <si>
    <t xml:space="preserve">26г9м   </t>
  </si>
  <si>
    <t>18л9м</t>
  </si>
  <si>
    <t>15л7м        17л6м</t>
  </si>
  <si>
    <t>26л6м</t>
  </si>
  <si>
    <t>28л5м</t>
  </si>
  <si>
    <t>9л9м</t>
  </si>
  <si>
    <t>19л</t>
  </si>
  <si>
    <t>36л10м</t>
  </si>
  <si>
    <t>15л10м</t>
  </si>
  <si>
    <t>18л.9м</t>
  </si>
  <si>
    <t xml:space="preserve">28л11м   </t>
  </si>
  <si>
    <t>32г11м</t>
  </si>
  <si>
    <t>7л.8м</t>
  </si>
  <si>
    <t>36л.10м</t>
  </si>
  <si>
    <t>20л6м</t>
  </si>
  <si>
    <t>15л</t>
  </si>
  <si>
    <t xml:space="preserve">38л10м         </t>
  </si>
  <si>
    <t>27л.10м</t>
  </si>
  <si>
    <t>16л10м</t>
  </si>
  <si>
    <t>20л2м</t>
  </si>
  <si>
    <t>13л</t>
  </si>
  <si>
    <t>5г9м</t>
  </si>
  <si>
    <t>26л11м</t>
  </si>
  <si>
    <t xml:space="preserve">31л4м       </t>
  </si>
  <si>
    <t>43г</t>
  </si>
  <si>
    <t>37л9м</t>
  </si>
  <si>
    <t>15л3м</t>
  </si>
  <si>
    <t>36л11м</t>
  </si>
  <si>
    <t>29л5м</t>
  </si>
  <si>
    <t>27л10м         31л10м-к</t>
  </si>
  <si>
    <t>30л8м</t>
  </si>
  <si>
    <t>29л2м конц</t>
  </si>
  <si>
    <t>34г5м</t>
  </si>
  <si>
    <t>34г</t>
  </si>
  <si>
    <t>9л</t>
  </si>
  <si>
    <t>20л</t>
  </si>
  <si>
    <t>3г11м</t>
  </si>
  <si>
    <t>30л.11м</t>
  </si>
  <si>
    <t>18л.7м</t>
  </si>
  <si>
    <t>25л11м</t>
  </si>
  <si>
    <t>10л1м</t>
  </si>
  <si>
    <t>40л</t>
  </si>
  <si>
    <t>21г</t>
  </si>
  <si>
    <t>2к</t>
  </si>
  <si>
    <t>14л10м</t>
  </si>
  <si>
    <t xml:space="preserve"> на 1 сентября 2019 года</t>
  </si>
  <si>
    <t>14л 00м</t>
  </si>
  <si>
    <t>10л9м</t>
  </si>
  <si>
    <t>В2-3 В3-3</t>
  </si>
  <si>
    <t xml:space="preserve">   в/к</t>
  </si>
  <si>
    <t>В2-4,В3-3</t>
  </si>
  <si>
    <t>18л 00м          36л11м</t>
  </si>
  <si>
    <t>2г.00м-ил</t>
  </si>
  <si>
    <t>1г10м 24дн</t>
  </si>
  <si>
    <t>6л</t>
  </si>
  <si>
    <t xml:space="preserve">18л10м        </t>
  </si>
  <si>
    <t>б/к 2кат конц</t>
  </si>
  <si>
    <t>14л00м 01д</t>
  </si>
  <si>
    <t>6л8м пр                6г9м</t>
  </si>
  <si>
    <t>5г.11м пр          16л3м</t>
  </si>
  <si>
    <t>В2-4 В3-1</t>
  </si>
  <si>
    <t>5л00м                  5г.10м</t>
  </si>
  <si>
    <t>В2-4,В3-4</t>
  </si>
  <si>
    <t>37л00м</t>
  </si>
  <si>
    <t>2г 00м               8л8м</t>
  </si>
  <si>
    <t>б/к пр в/к ил</t>
  </si>
  <si>
    <t>В1-4:       В3-4</t>
  </si>
  <si>
    <t>38л</t>
  </si>
  <si>
    <t>8л00м            10л7м</t>
  </si>
  <si>
    <t>В2-2,В3-1</t>
  </si>
  <si>
    <t>В2-2В3-2</t>
  </si>
  <si>
    <t>12л3м         12л06м</t>
  </si>
  <si>
    <t>В2-1,В3-1</t>
  </si>
  <si>
    <t>19л.11м</t>
  </si>
  <si>
    <t>15л 02м11дн</t>
  </si>
  <si>
    <t>17л7м-пед 25л6м-конц</t>
  </si>
  <si>
    <t>В4-3</t>
  </si>
  <si>
    <t>13л00м</t>
  </si>
  <si>
    <t>17л06м</t>
  </si>
  <si>
    <t>10л00м</t>
  </si>
  <si>
    <t>25л2м-п   27л.3м-ил</t>
  </si>
  <si>
    <t>6г00м-п                   7г1м26дн ил</t>
  </si>
  <si>
    <t>14л07м20дн</t>
  </si>
  <si>
    <t>5г.11м-п18л-ил</t>
  </si>
  <si>
    <t xml:space="preserve">В4-4 В4-1 </t>
  </si>
  <si>
    <t>11л00м             16л3м</t>
  </si>
  <si>
    <t>13л06м</t>
  </si>
  <si>
    <t>1катпр,в/к-конц</t>
  </si>
  <si>
    <t xml:space="preserve"> 1 год          10л-ил</t>
  </si>
  <si>
    <t>В2-4,В3-1</t>
  </si>
  <si>
    <t>2г</t>
  </si>
  <si>
    <t>в/к/вк</t>
  </si>
  <si>
    <t>1 год  преп   11л11м ил</t>
  </si>
  <si>
    <t>1гпр,14л02м10днил</t>
  </si>
  <si>
    <t>23г</t>
  </si>
  <si>
    <t>36л00м</t>
  </si>
  <si>
    <t>20л.06м</t>
  </si>
  <si>
    <t>10л02м</t>
  </si>
  <si>
    <t>1/к-в/к-конц</t>
  </si>
  <si>
    <t>12л07м-конц</t>
  </si>
  <si>
    <t>9л 5м</t>
  </si>
  <si>
    <t>6л11м         9л00м конц</t>
  </si>
  <si>
    <t>6л02м</t>
  </si>
  <si>
    <t>5г11м       18л05м</t>
  </si>
  <si>
    <t>В2-3,В3-1</t>
  </si>
  <si>
    <t>вк-п,в/к-ил</t>
  </si>
  <si>
    <t>В2-1В3-1</t>
  </si>
  <si>
    <t xml:space="preserve">5л11м                  </t>
  </si>
  <si>
    <t>18л11м27дн</t>
  </si>
  <si>
    <t>В2-1В3-4</t>
  </si>
  <si>
    <t>2кат пр, 2 кат  ил</t>
  </si>
  <si>
    <t>В2-1 В3-1</t>
  </si>
  <si>
    <t>В2-1 В3-4</t>
  </si>
  <si>
    <t xml:space="preserve">б/к-пр,в/к-ил </t>
  </si>
  <si>
    <t>В2-4 В3-4</t>
  </si>
  <si>
    <t xml:space="preserve">        24г.5м04дн -ил</t>
  </si>
  <si>
    <t xml:space="preserve">1 год преп,30л5м-коц </t>
  </si>
  <si>
    <t>В2-3 В3-4</t>
  </si>
  <si>
    <t>2 кат-п, б/к</t>
  </si>
  <si>
    <t>В4-2,В4-2</t>
  </si>
  <si>
    <t>7л00м</t>
  </si>
  <si>
    <t>14л04м</t>
  </si>
  <si>
    <t xml:space="preserve"> 2 пр в/к-ил</t>
  </si>
  <si>
    <t>В2-3 В3-1</t>
  </si>
  <si>
    <t>2кпед 2кат -конц</t>
  </si>
  <si>
    <t>В2-3,В3-3</t>
  </si>
  <si>
    <t xml:space="preserve"> в/к</t>
  </si>
  <si>
    <t xml:space="preserve">22л03м     </t>
  </si>
  <si>
    <t>Преподаватель домбры, илюстратор</t>
  </si>
  <si>
    <t>Преподаватель живописи</t>
  </si>
  <si>
    <t>Преподаватель фортепиано, концертмейстер</t>
  </si>
  <si>
    <t>Репетитор</t>
  </si>
  <si>
    <t>Учитель математики</t>
  </si>
  <si>
    <t>Учитель химии, биологии</t>
  </si>
  <si>
    <t>Учитель казахского языка и литературы</t>
  </si>
  <si>
    <t>Преподаватель кобыза</t>
  </si>
  <si>
    <t>Преподаватель хорового  дирижирования, концертмейстер</t>
  </si>
  <si>
    <t>Иллюстратор</t>
  </si>
  <si>
    <t>Преподаватель русских народных инструментов</t>
  </si>
  <si>
    <t>Преподаватель хорового  дирижирования</t>
  </si>
  <si>
    <t>Преподаватель кларнета</t>
  </si>
  <si>
    <t>Преподаватель теоретических  дисциплин, концертмейстер</t>
  </si>
  <si>
    <t>Преподаватель общего фортепиано, концертмейстер</t>
  </si>
  <si>
    <t>Учитель русского языка и литературы</t>
  </si>
  <si>
    <t>Преподаватель фортепиано</t>
  </si>
  <si>
    <t>Преподаватель вокала, иллюстратор</t>
  </si>
  <si>
    <t>Преподаватель домбры</t>
  </si>
  <si>
    <t>Преподаватель общего фортепиано</t>
  </si>
  <si>
    <t xml:space="preserve">Преподаватель теоретических дисциплин </t>
  </si>
  <si>
    <t>Преподаватель  фортепиано, концертмейстер</t>
  </si>
  <si>
    <t>Преподаватель скрипки, иллюстратор</t>
  </si>
  <si>
    <t>Учитель физики</t>
  </si>
  <si>
    <t>Преподаватель пения с домброй</t>
  </si>
  <si>
    <t>Преподаватель  духовых и ударных инструментов</t>
  </si>
  <si>
    <t>Преподаватель  фортепиано</t>
  </si>
  <si>
    <t>Преподаватель вокала</t>
  </si>
  <si>
    <t>Преподаватель сольного пения, иллюстратор</t>
  </si>
  <si>
    <t>Учитель естествознания, самопознания</t>
  </si>
  <si>
    <t>Педагог-психолог</t>
  </si>
  <si>
    <t>Преподаватель информатики</t>
  </si>
  <si>
    <t>Преподаватель тромбона, иллюстратор</t>
  </si>
  <si>
    <t>Учитель истории</t>
  </si>
  <si>
    <t>Учитель ритмики</t>
  </si>
  <si>
    <t>Преподаватель гитары</t>
  </si>
  <si>
    <t>Учитель-репетитор</t>
  </si>
  <si>
    <t>Преподаватель хоровых дисциплин</t>
  </si>
  <si>
    <t>Преподаватель казахских народных инструментов</t>
  </si>
  <si>
    <t>Преподаватель кыл кобыза</t>
  </si>
  <si>
    <t>Учитель географии</t>
  </si>
  <si>
    <t>Концертмейстер</t>
  </si>
  <si>
    <t>Преподваыватель флейты</t>
  </si>
  <si>
    <t>Преподаватель баяна</t>
  </si>
  <si>
    <t>Преподаватель трубы, иллюстратор</t>
  </si>
  <si>
    <t>Преподаватель  скрипки,концертмейстер</t>
  </si>
  <si>
    <t>Преподаватель теоретических дисциплин</t>
  </si>
  <si>
    <t>Преподаватель истории</t>
  </si>
  <si>
    <t>Преподаватель теоретических дисциплин, концертмейстер</t>
  </si>
  <si>
    <t>Преподаватель струнных инструментов, иллюстратор</t>
  </si>
  <si>
    <t>Преподаватель виолончели, иллюстратор</t>
  </si>
  <si>
    <t>Преподаватель кларнета, иллюстратор</t>
  </si>
  <si>
    <t>Преподаватель практики на казахском языке</t>
  </si>
  <si>
    <t>Преподаватель  духовых  инструментов</t>
  </si>
  <si>
    <t>Преподаватель теории музыки</t>
  </si>
  <si>
    <t>Преподаватель английского языка</t>
  </si>
  <si>
    <t>Преподаватель, концертмейстер, иллюстратор</t>
  </si>
  <si>
    <r>
      <t>Стаж</t>
    </r>
    <r>
      <rPr>
        <b/>
        <sz val="14"/>
        <color rgb="FFFF0000"/>
        <rFont val="Times New Roman"/>
        <family val="1"/>
        <charset val="204"/>
      </rPr>
      <t xml:space="preserve"> </t>
    </r>
  </si>
  <si>
    <t>Категория должностей концертмейтера, иллюстратора</t>
  </si>
  <si>
    <t>Оклад концертмейстера</t>
  </si>
  <si>
    <t>коэф-т концертмейстера, иллюстратора</t>
  </si>
  <si>
    <t>преподаватель</t>
  </si>
  <si>
    <t>Общее число часов по тарификации</t>
  </si>
  <si>
    <t>Число часов по учебному плану</t>
  </si>
  <si>
    <t>на сумму 10 233 643 (десять миллионов двести тридцать три тысячи шестьсот сорок три) тенге</t>
  </si>
  <si>
    <t>Согласовано:</t>
  </si>
  <si>
    <t xml:space="preserve">Директор  КГУ "Комплекс "Колледж искусств- специализированная школа-интернат для одаренных детей музыкально-эстетического профиля" коммунального государственного учреждения " Управление образования акимата Северо-Казахстанской области </t>
  </si>
  <si>
    <t>Тарификационный список</t>
  </si>
  <si>
    <t>Преподаватель  казахского языка и литературы</t>
  </si>
  <si>
    <t>Преподаватель кобыза,иллюстратор</t>
  </si>
  <si>
    <t>экономист ___________________________Камзинова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</si>
</sst>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\-0.00\ "/>
    <numFmt numFmtId="165" formatCode="#,##0_т_г_."/>
    <numFmt numFmtId="166" formatCode="#,##0.00_т_г_."/>
    <numFmt numFmtId="167" formatCode="0.0"/>
  </numFmts>
  <fonts count="17" x14ac:knownFonts="1"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6"/>
      <name val="Arial Cyr"/>
      <charset val="204"/>
    </font>
    <font>
      <sz val="10"/>
      <color rgb="FFFF0000"/>
      <name val="Arial Cyr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3"/>
      <name val="Arial Cyr"/>
      <charset val="204"/>
    </font>
    <font>
      <b/>
      <sz val="13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/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/>
    <xf numFmtId="167" fontId="6" fillId="2" borderId="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67" fontId="6" fillId="2" borderId="0" xfId="0" applyNumberFormat="1" applyFont="1" applyFill="1" applyAlignment="1">
      <alignment horizontal="center"/>
    </xf>
    <xf numFmtId="167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49" fontId="7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1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167" fontId="6" fillId="2" borderId="5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6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/>
    <xf numFmtId="0" fontId="9" fillId="2" borderId="0" xfId="0" applyFont="1" applyFill="1" applyBorder="1" applyAlignment="1"/>
    <xf numFmtId="0" fontId="6" fillId="0" borderId="0" xfId="0" applyFont="1" applyFill="1" applyBorder="1" applyAlignment="1"/>
    <xf numFmtId="1" fontId="6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167" fontId="13" fillId="0" borderId="5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167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7" fontId="11" fillId="2" borderId="0" xfId="0" applyNumberFormat="1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160"/>
  <sheetViews>
    <sheetView tabSelected="1" view="pageBreakPreview" topLeftCell="A121" zoomScale="75" zoomScaleNormal="80" zoomScaleSheetLayoutView="75" workbookViewId="0">
      <selection activeCell="H124" sqref="H124"/>
    </sheetView>
  </sheetViews>
  <sheetFormatPr defaultColWidth="9.140625" defaultRowHeight="20.25" x14ac:dyDescent="0.3"/>
  <cols>
    <col min="1" max="1" width="8" style="23" customWidth="1"/>
    <col min="2" max="2" width="26.7109375" style="56" customWidth="1"/>
    <col min="3" max="3" width="13.28515625" style="23" customWidth="1"/>
    <col min="4" max="4" width="13.28515625" style="23" hidden="1" customWidth="1"/>
    <col min="5" max="5" width="13.28515625" style="17" hidden="1" customWidth="1"/>
    <col min="6" max="6" width="22.5703125" style="17" customWidth="1"/>
    <col min="7" max="7" width="15.140625" style="17" customWidth="1"/>
    <col min="8" max="9" width="13.28515625" style="17" customWidth="1"/>
    <col min="10" max="10" width="16.5703125" style="34" customWidth="1"/>
    <col min="11" max="11" width="13.28515625" style="17" customWidth="1"/>
    <col min="12" max="13" width="13.28515625" style="12" customWidth="1"/>
    <col min="14" max="17" width="13.28515625" style="16" customWidth="1"/>
    <col min="18" max="18" width="10.42578125" style="27" customWidth="1"/>
    <col min="19" max="19" width="9.85546875" style="27" customWidth="1"/>
    <col min="20" max="20" width="11.140625" style="27" customWidth="1"/>
    <col min="21" max="21" width="14.5703125" style="27" customWidth="1"/>
    <col min="22" max="22" width="9.28515625" style="27" hidden="1" customWidth="1"/>
    <col min="23" max="23" width="20.42578125" style="17" customWidth="1"/>
    <col min="24" max="24" width="13.140625" style="17" customWidth="1"/>
    <col min="25" max="25" width="19.28515625" style="17" customWidth="1"/>
    <col min="26" max="26" width="16.7109375" style="17" customWidth="1"/>
    <col min="27" max="27" width="13.28515625" style="17" hidden="1" customWidth="1"/>
    <col min="28" max="29" width="13.28515625" style="12" hidden="1" customWidth="1"/>
    <col min="30" max="36" width="13.28515625" style="17" hidden="1" customWidth="1"/>
    <col min="37" max="37" width="13.28515625" style="12" hidden="1" customWidth="1"/>
    <col min="38" max="38" width="14.28515625" style="17" hidden="1" customWidth="1"/>
    <col min="39" max="39" width="7.140625" style="17" hidden="1" customWidth="1"/>
    <col min="40" max="40" width="11.7109375" style="17" hidden="1" customWidth="1"/>
    <col min="41" max="41" width="10.140625" style="17" hidden="1" customWidth="1"/>
    <col min="42" max="42" width="13.5703125" style="12" customWidth="1"/>
    <col min="43" max="43" width="18.7109375" style="12" hidden="1" customWidth="1"/>
    <col min="44" max="44" width="16" style="12" hidden="1" customWidth="1"/>
    <col min="45" max="45" width="13.140625" style="12" customWidth="1"/>
    <col min="46" max="48" width="9.140625" style="5"/>
    <col min="49" max="16384" width="9.140625" style="1"/>
  </cols>
  <sheetData>
    <row r="1" spans="1:45" s="5" customFormat="1" ht="34.5" customHeight="1" x14ac:dyDescent="0.25">
      <c r="A1" s="9"/>
      <c r="B1" s="56"/>
      <c r="C1" s="9"/>
      <c r="D1" s="9"/>
      <c r="E1" s="9"/>
      <c r="F1" s="9"/>
      <c r="G1" s="9"/>
      <c r="H1" s="9"/>
      <c r="I1" s="9"/>
      <c r="J1" s="45"/>
      <c r="K1" s="9"/>
      <c r="L1" s="13"/>
      <c r="M1" s="13"/>
      <c r="N1" s="15"/>
      <c r="O1" s="15"/>
      <c r="P1" s="15"/>
      <c r="Q1" s="15"/>
      <c r="R1" s="24"/>
      <c r="S1" s="24"/>
      <c r="T1" s="24"/>
      <c r="U1" s="24"/>
      <c r="V1" s="22"/>
      <c r="W1" s="71"/>
      <c r="X1" s="132" t="s">
        <v>1</v>
      </c>
      <c r="Y1" s="118" t="s">
        <v>24</v>
      </c>
      <c r="Z1" s="21" t="s">
        <v>30</v>
      </c>
      <c r="AA1" s="66"/>
      <c r="AB1" s="10"/>
      <c r="AC1" s="10"/>
      <c r="AD1" s="66"/>
      <c r="AE1" s="66"/>
      <c r="AF1" s="18"/>
      <c r="AG1" s="18"/>
      <c r="AH1" s="18"/>
      <c r="AI1" s="18"/>
      <c r="AJ1" s="18"/>
      <c r="AK1" s="14"/>
      <c r="AL1" s="18"/>
      <c r="AM1" s="22"/>
      <c r="AN1" s="71"/>
      <c r="AO1" s="71"/>
      <c r="AP1" s="81" t="s">
        <v>31</v>
      </c>
      <c r="AQ1" s="28"/>
      <c r="AR1" s="29"/>
      <c r="AS1" s="67" t="s">
        <v>32</v>
      </c>
    </row>
    <row r="2" spans="1:45" s="5" customFormat="1" ht="55.5" customHeight="1" x14ac:dyDescent="0.3">
      <c r="A2" s="122"/>
      <c r="B2" s="123" t="s">
        <v>304</v>
      </c>
      <c r="C2" s="124"/>
      <c r="D2" s="125"/>
      <c r="E2" s="123"/>
      <c r="F2" s="124"/>
      <c r="G2" s="125"/>
      <c r="H2" s="125"/>
      <c r="I2" s="123"/>
      <c r="J2" s="124"/>
      <c r="K2" s="125"/>
      <c r="L2" s="126"/>
      <c r="M2" s="126"/>
      <c r="N2" s="154" t="s">
        <v>26</v>
      </c>
      <c r="O2" s="154"/>
      <c r="P2" s="154"/>
      <c r="Q2" s="154"/>
      <c r="R2" s="154"/>
      <c r="S2" s="154"/>
      <c r="T2" s="154"/>
      <c r="U2" s="154"/>
      <c r="V2" s="72"/>
      <c r="W2" s="74"/>
      <c r="X2" s="69">
        <v>1</v>
      </c>
      <c r="Y2" s="119" t="s">
        <v>33</v>
      </c>
      <c r="Z2" s="68">
        <v>4</v>
      </c>
      <c r="AA2" s="66"/>
      <c r="AB2" s="10"/>
      <c r="AC2" s="10"/>
      <c r="AD2" s="66"/>
      <c r="AE2" s="66"/>
      <c r="AF2" s="18"/>
      <c r="AG2" s="18"/>
      <c r="AH2" s="18"/>
      <c r="AI2" s="18"/>
      <c r="AJ2" s="18"/>
      <c r="AK2" s="14"/>
      <c r="AL2" s="18"/>
      <c r="AM2" s="10"/>
      <c r="AN2" s="73"/>
      <c r="AO2" s="73"/>
      <c r="AP2" s="69">
        <v>10</v>
      </c>
      <c r="AQ2" s="78"/>
      <c r="AR2" s="72"/>
      <c r="AS2" s="70">
        <v>14</v>
      </c>
    </row>
    <row r="3" spans="1:45" s="5" customFormat="1" ht="78" customHeight="1" x14ac:dyDescent="0.3">
      <c r="A3" s="122"/>
      <c r="B3" s="123"/>
      <c r="C3" s="124"/>
      <c r="D3" s="125"/>
      <c r="E3" s="123"/>
      <c r="F3" s="124"/>
      <c r="G3" s="125"/>
      <c r="H3" s="125"/>
      <c r="I3" s="123"/>
      <c r="J3" s="124"/>
      <c r="K3" s="125"/>
      <c r="L3" s="126"/>
      <c r="M3" s="126"/>
      <c r="N3" s="155" t="s">
        <v>305</v>
      </c>
      <c r="O3" s="155"/>
      <c r="P3" s="155"/>
      <c r="Q3" s="155"/>
      <c r="R3" s="155"/>
      <c r="S3" s="155"/>
      <c r="T3" s="155"/>
      <c r="U3" s="155"/>
      <c r="V3" s="72"/>
      <c r="W3" s="76"/>
      <c r="X3" s="69">
        <v>2</v>
      </c>
      <c r="Y3" s="120" t="s">
        <v>34</v>
      </c>
      <c r="Z3" s="68">
        <v>40</v>
      </c>
      <c r="AA3" s="66"/>
      <c r="AB3" s="10"/>
      <c r="AC3" s="10"/>
      <c r="AD3" s="66"/>
      <c r="AE3" s="66"/>
      <c r="AF3" s="18"/>
      <c r="AG3" s="18"/>
      <c r="AH3" s="18"/>
      <c r="AI3" s="18"/>
      <c r="AJ3" s="18"/>
      <c r="AK3" s="14"/>
      <c r="AL3" s="18"/>
      <c r="AM3" s="10"/>
      <c r="AN3" s="75"/>
      <c r="AO3" s="75"/>
      <c r="AP3" s="69">
        <v>139</v>
      </c>
      <c r="AQ3" s="78"/>
      <c r="AR3" s="72"/>
      <c r="AS3" s="70">
        <v>173</v>
      </c>
    </row>
    <row r="4" spans="1:45" s="5" customFormat="1" ht="52.5" customHeight="1" x14ac:dyDescent="0.3">
      <c r="A4" s="122"/>
      <c r="B4" s="127"/>
      <c r="C4" s="123"/>
      <c r="D4" s="125"/>
      <c r="E4" s="127"/>
      <c r="F4" s="123"/>
      <c r="G4" s="125"/>
      <c r="H4" s="125"/>
      <c r="I4" s="123"/>
      <c r="J4" s="123"/>
      <c r="K4" s="125"/>
      <c r="L4" s="126"/>
      <c r="M4" s="126"/>
      <c r="N4" s="128"/>
      <c r="O4" s="128"/>
      <c r="P4" s="129"/>
      <c r="Q4" s="129" t="s">
        <v>27</v>
      </c>
      <c r="R4" s="130"/>
      <c r="S4" s="130"/>
      <c r="T4" s="131"/>
      <c r="U4" s="131"/>
      <c r="V4" s="72"/>
      <c r="W4" s="74"/>
      <c r="X4" s="133">
        <v>3</v>
      </c>
      <c r="Y4" s="134" t="s">
        <v>301</v>
      </c>
      <c r="Z4" s="135">
        <v>221</v>
      </c>
      <c r="AA4" s="66"/>
      <c r="AB4" s="10"/>
      <c r="AC4" s="10"/>
      <c r="AD4" s="66"/>
      <c r="AE4" s="66"/>
      <c r="AF4" s="18"/>
      <c r="AG4" s="18"/>
      <c r="AH4" s="18"/>
      <c r="AI4" s="18"/>
      <c r="AJ4" s="18"/>
      <c r="AK4" s="14"/>
      <c r="AL4" s="18"/>
      <c r="AM4" s="10"/>
      <c r="AN4" s="73"/>
      <c r="AO4" s="73"/>
      <c r="AP4" s="135">
        <v>1677</v>
      </c>
      <c r="AQ4" s="78"/>
      <c r="AR4" s="78"/>
      <c r="AS4" s="77">
        <v>1898</v>
      </c>
    </row>
    <row r="5" spans="1:45" s="5" customFormat="1" ht="58.5" customHeight="1" x14ac:dyDescent="0.25">
      <c r="A5" s="66"/>
      <c r="B5" s="58"/>
      <c r="C5" s="58"/>
      <c r="D5" s="66"/>
      <c r="E5" s="58"/>
      <c r="F5" s="58"/>
      <c r="G5" s="43"/>
      <c r="H5" s="39"/>
      <c r="I5" s="58"/>
      <c r="J5" s="58"/>
      <c r="K5" s="66"/>
      <c r="L5" s="10"/>
      <c r="M5" s="10"/>
      <c r="N5" s="11"/>
      <c r="O5" s="11"/>
      <c r="P5" s="11"/>
      <c r="Q5" s="11"/>
      <c r="R5" s="25"/>
      <c r="S5" s="25"/>
      <c r="T5" s="25"/>
      <c r="U5" s="25"/>
      <c r="V5" s="72"/>
      <c r="W5" s="74"/>
      <c r="X5" s="69">
        <v>4</v>
      </c>
      <c r="Y5" s="119" t="s">
        <v>302</v>
      </c>
      <c r="Z5" s="68">
        <v>221</v>
      </c>
      <c r="AA5" s="80"/>
      <c r="AB5" s="136"/>
      <c r="AC5" s="136"/>
      <c r="AD5" s="80"/>
      <c r="AE5" s="80"/>
      <c r="AF5" s="137"/>
      <c r="AG5" s="137"/>
      <c r="AH5" s="137"/>
      <c r="AI5" s="137"/>
      <c r="AJ5" s="137"/>
      <c r="AK5" s="138"/>
      <c r="AL5" s="137"/>
      <c r="AM5" s="136"/>
      <c r="AN5" s="139"/>
      <c r="AO5" s="139"/>
      <c r="AP5" s="70">
        <v>1677</v>
      </c>
      <c r="AQ5" s="68"/>
      <c r="AR5" s="70"/>
      <c r="AS5" s="70">
        <v>1898</v>
      </c>
    </row>
    <row r="6" spans="1:45" s="5" customFormat="1" ht="16.5" x14ac:dyDescent="0.25">
      <c r="A6" s="84"/>
      <c r="B6" s="85"/>
      <c r="C6" s="75"/>
      <c r="D6" s="75"/>
      <c r="E6" s="75"/>
      <c r="F6" s="75"/>
      <c r="G6" s="75"/>
      <c r="H6" s="75"/>
      <c r="I6" s="75"/>
      <c r="J6" s="86"/>
      <c r="K6" s="75"/>
      <c r="L6" s="87"/>
      <c r="M6" s="79"/>
      <c r="N6" s="79"/>
      <c r="O6" s="79"/>
      <c r="P6" s="79"/>
      <c r="Q6" s="79"/>
      <c r="R6" s="79"/>
      <c r="S6" s="79"/>
      <c r="T6" s="79"/>
      <c r="U6" s="75"/>
      <c r="V6" s="25"/>
      <c r="W6" s="39"/>
      <c r="X6" s="39"/>
      <c r="Y6" s="39"/>
      <c r="Z6" s="9"/>
      <c r="AA6" s="9"/>
      <c r="AB6" s="13"/>
      <c r="AC6" s="13"/>
      <c r="AD6" s="9"/>
      <c r="AE6" s="9"/>
      <c r="AF6" s="9"/>
      <c r="AG6" s="9"/>
      <c r="AH6" s="9"/>
      <c r="AI6" s="9"/>
      <c r="AJ6" s="9"/>
      <c r="AK6" s="13"/>
      <c r="AL6" s="9"/>
      <c r="AM6" s="9"/>
      <c r="AN6" s="9"/>
      <c r="AO6" s="9"/>
      <c r="AP6" s="13"/>
      <c r="AQ6" s="13"/>
      <c r="AR6" s="13"/>
      <c r="AS6" s="13"/>
    </row>
    <row r="7" spans="1:45" s="5" customFormat="1" ht="16.5" customHeight="1" x14ac:dyDescent="0.25">
      <c r="A7" s="158" t="s">
        <v>306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</row>
    <row r="8" spans="1:45" s="5" customFormat="1" ht="15.75" x14ac:dyDescent="0.25">
      <c r="A8" s="158" t="s">
        <v>43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</row>
    <row r="9" spans="1:45" s="5" customFormat="1" ht="15.75" x14ac:dyDescent="0.25">
      <c r="A9" s="159" t="s">
        <v>303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</row>
    <row r="10" spans="1:45" s="5" customFormat="1" ht="16.5" customHeight="1" x14ac:dyDescent="0.25">
      <c r="A10" s="160" t="s">
        <v>156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</row>
    <row r="11" spans="1:45" s="2" customFormat="1" ht="18.75" customHeight="1" x14ac:dyDescent="0.2">
      <c r="A11" s="141" t="s">
        <v>1</v>
      </c>
      <c r="B11" s="141" t="s">
        <v>2</v>
      </c>
      <c r="C11" s="141" t="s">
        <v>296</v>
      </c>
      <c r="D11" s="145" t="s">
        <v>82</v>
      </c>
      <c r="E11" s="145" t="s">
        <v>56</v>
      </c>
      <c r="F11" s="145" t="s">
        <v>297</v>
      </c>
      <c r="G11" s="145" t="s">
        <v>56</v>
      </c>
      <c r="H11" s="149" t="s">
        <v>20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3"/>
      <c r="Z11" s="121"/>
      <c r="AA11" s="141" t="s">
        <v>21</v>
      </c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 t="s">
        <v>38</v>
      </c>
      <c r="AN11" s="141"/>
      <c r="AO11" s="141"/>
      <c r="AP11" s="142" t="s">
        <v>18</v>
      </c>
      <c r="AQ11" s="142" t="s">
        <v>32</v>
      </c>
      <c r="AR11" s="142" t="s">
        <v>39</v>
      </c>
      <c r="AS11" s="142" t="s">
        <v>19</v>
      </c>
    </row>
    <row r="12" spans="1:45" s="2" customFormat="1" ht="18.75" x14ac:dyDescent="0.2">
      <c r="A12" s="141"/>
      <c r="B12" s="141"/>
      <c r="C12" s="141"/>
      <c r="D12" s="156"/>
      <c r="E12" s="146"/>
      <c r="F12" s="146"/>
      <c r="G12" s="146"/>
      <c r="H12" s="141" t="s">
        <v>3</v>
      </c>
      <c r="I12" s="152" t="s">
        <v>3</v>
      </c>
      <c r="J12" s="152" t="s">
        <v>299</v>
      </c>
      <c r="K12" s="141" t="s">
        <v>4</v>
      </c>
      <c r="L12" s="161" t="s">
        <v>5</v>
      </c>
      <c r="M12" s="161" t="s">
        <v>298</v>
      </c>
      <c r="N12" s="149" t="s">
        <v>6</v>
      </c>
      <c r="O12" s="150"/>
      <c r="P12" s="151"/>
      <c r="Q12" s="148" t="s">
        <v>8</v>
      </c>
      <c r="R12" s="149" t="s">
        <v>9</v>
      </c>
      <c r="S12" s="150"/>
      <c r="T12" s="151"/>
      <c r="U12" s="141" t="s">
        <v>10</v>
      </c>
      <c r="V12" s="93"/>
      <c r="W12" s="141" t="s">
        <v>11</v>
      </c>
      <c r="X12" s="141"/>
      <c r="Y12" s="141"/>
      <c r="Z12" s="141" t="s">
        <v>12</v>
      </c>
      <c r="AA12" s="141" t="s">
        <v>61</v>
      </c>
      <c r="AB12" s="141"/>
      <c r="AC12" s="141"/>
      <c r="AD12" s="141" t="s">
        <v>62</v>
      </c>
      <c r="AE12" s="141"/>
      <c r="AF12" s="141"/>
      <c r="AG12" s="141" t="s">
        <v>60</v>
      </c>
      <c r="AH12" s="141"/>
      <c r="AI12" s="141"/>
      <c r="AJ12" s="141" t="s">
        <v>17</v>
      </c>
      <c r="AK12" s="141"/>
      <c r="AL12" s="141"/>
      <c r="AM12" s="94">
        <v>1</v>
      </c>
      <c r="AN12" s="94">
        <v>0.7</v>
      </c>
      <c r="AO12" s="94">
        <v>0.3</v>
      </c>
      <c r="AP12" s="143"/>
      <c r="AQ12" s="143"/>
      <c r="AR12" s="143"/>
      <c r="AS12" s="143"/>
    </row>
    <row r="13" spans="1:45" s="2" customFormat="1" ht="110.25" customHeight="1" x14ac:dyDescent="0.2">
      <c r="A13" s="141"/>
      <c r="B13" s="141"/>
      <c r="C13" s="141"/>
      <c r="D13" s="157"/>
      <c r="E13" s="147"/>
      <c r="F13" s="147"/>
      <c r="G13" s="147"/>
      <c r="H13" s="141"/>
      <c r="I13" s="152"/>
      <c r="J13" s="152"/>
      <c r="K13" s="141"/>
      <c r="L13" s="161"/>
      <c r="M13" s="161"/>
      <c r="N13" s="95" t="s">
        <v>300</v>
      </c>
      <c r="O13" s="95" t="s">
        <v>25</v>
      </c>
      <c r="P13" s="95" t="s">
        <v>52</v>
      </c>
      <c r="Q13" s="148"/>
      <c r="R13" s="93" t="s">
        <v>7</v>
      </c>
      <c r="S13" s="95" t="s">
        <v>53</v>
      </c>
      <c r="T13" s="95" t="s">
        <v>52</v>
      </c>
      <c r="U13" s="141"/>
      <c r="V13" s="93"/>
      <c r="W13" s="93" t="s">
        <v>7</v>
      </c>
      <c r="X13" s="95" t="s">
        <v>58</v>
      </c>
      <c r="Y13" s="95" t="s">
        <v>59</v>
      </c>
      <c r="Z13" s="141"/>
      <c r="AA13" s="93" t="s">
        <v>15</v>
      </c>
      <c r="AB13" s="96" t="s">
        <v>13</v>
      </c>
      <c r="AC13" s="96" t="s">
        <v>14</v>
      </c>
      <c r="AD13" s="93" t="s">
        <v>16</v>
      </c>
      <c r="AE13" s="93" t="s">
        <v>13</v>
      </c>
      <c r="AF13" s="93" t="s">
        <v>14</v>
      </c>
      <c r="AG13" s="93" t="s">
        <v>16</v>
      </c>
      <c r="AH13" s="93" t="s">
        <v>13</v>
      </c>
      <c r="AI13" s="93" t="s">
        <v>14</v>
      </c>
      <c r="AJ13" s="93" t="s">
        <v>16</v>
      </c>
      <c r="AK13" s="96" t="s">
        <v>13</v>
      </c>
      <c r="AL13" s="93" t="s">
        <v>14</v>
      </c>
      <c r="AM13" s="93" t="s">
        <v>35</v>
      </c>
      <c r="AN13" s="93" t="s">
        <v>36</v>
      </c>
      <c r="AO13" s="93" t="s">
        <v>37</v>
      </c>
      <c r="AP13" s="144"/>
      <c r="AQ13" s="144"/>
      <c r="AR13" s="144"/>
      <c r="AS13" s="144"/>
    </row>
    <row r="14" spans="1:45" s="32" customFormat="1" ht="18.75" x14ac:dyDescent="0.2">
      <c r="A14" s="97">
        <v>1</v>
      </c>
      <c r="B14" s="97">
        <v>2</v>
      </c>
      <c r="C14" s="97">
        <v>3</v>
      </c>
      <c r="D14" s="97">
        <v>6</v>
      </c>
      <c r="E14" s="97">
        <f t="shared" ref="E14" si="0">D14+1</f>
        <v>7</v>
      </c>
      <c r="F14" s="97">
        <v>4</v>
      </c>
      <c r="G14" s="97">
        <v>5</v>
      </c>
      <c r="H14" s="97">
        <v>6</v>
      </c>
      <c r="I14" s="98">
        <v>7</v>
      </c>
      <c r="J14" s="98">
        <v>8</v>
      </c>
      <c r="K14" s="97">
        <v>9</v>
      </c>
      <c r="L14" s="97">
        <v>10</v>
      </c>
      <c r="M14" s="97">
        <v>11</v>
      </c>
      <c r="N14" s="97">
        <v>12</v>
      </c>
      <c r="O14" s="97">
        <f t="shared" ref="O14:S14" si="1">N14+1</f>
        <v>13</v>
      </c>
      <c r="P14" s="97">
        <f t="shared" si="1"/>
        <v>14</v>
      </c>
      <c r="Q14" s="97">
        <f t="shared" si="1"/>
        <v>15</v>
      </c>
      <c r="R14" s="97">
        <f t="shared" si="1"/>
        <v>16</v>
      </c>
      <c r="S14" s="97">
        <f t="shared" si="1"/>
        <v>17</v>
      </c>
      <c r="T14" s="97">
        <v>18</v>
      </c>
      <c r="U14" s="97">
        <v>19</v>
      </c>
      <c r="V14" s="97"/>
      <c r="W14" s="97">
        <v>20</v>
      </c>
      <c r="X14" s="97">
        <f t="shared" ref="X14:Z14" si="2">W14+1</f>
        <v>21</v>
      </c>
      <c r="Y14" s="97">
        <f t="shared" si="2"/>
        <v>22</v>
      </c>
      <c r="Z14" s="97">
        <f t="shared" si="2"/>
        <v>23</v>
      </c>
      <c r="AA14" s="97" t="e">
        <f>#REF!+1</f>
        <v>#REF!</v>
      </c>
      <c r="AB14" s="97" t="e">
        <f t="shared" ref="AB14:AO14" si="3">AA14+1</f>
        <v>#REF!</v>
      </c>
      <c r="AC14" s="97" t="e">
        <f t="shared" si="3"/>
        <v>#REF!</v>
      </c>
      <c r="AD14" s="97" t="e">
        <f t="shared" si="3"/>
        <v>#REF!</v>
      </c>
      <c r="AE14" s="97" t="e">
        <f t="shared" si="3"/>
        <v>#REF!</v>
      </c>
      <c r="AF14" s="97" t="e">
        <f t="shared" si="3"/>
        <v>#REF!</v>
      </c>
      <c r="AG14" s="97">
        <v>42</v>
      </c>
      <c r="AH14" s="97">
        <f t="shared" ref="AH14:AK14" si="4">AG14+1</f>
        <v>43</v>
      </c>
      <c r="AI14" s="97">
        <f t="shared" si="4"/>
        <v>44</v>
      </c>
      <c r="AJ14" s="97">
        <f t="shared" si="4"/>
        <v>45</v>
      </c>
      <c r="AK14" s="97">
        <f t="shared" si="4"/>
        <v>46</v>
      </c>
      <c r="AL14" s="97">
        <v>47</v>
      </c>
      <c r="AM14" s="97">
        <f t="shared" si="3"/>
        <v>48</v>
      </c>
      <c r="AN14" s="97">
        <f t="shared" si="3"/>
        <v>49</v>
      </c>
      <c r="AO14" s="97">
        <f t="shared" si="3"/>
        <v>50</v>
      </c>
      <c r="AP14" s="97">
        <v>24</v>
      </c>
      <c r="AQ14" s="97">
        <f>AP14+1</f>
        <v>25</v>
      </c>
      <c r="AR14" s="97">
        <f t="shared" ref="AR14" si="5">AQ14+1</f>
        <v>26</v>
      </c>
      <c r="AS14" s="97">
        <v>25</v>
      </c>
    </row>
    <row r="15" spans="1:45" s="2" customFormat="1" ht="37.5" x14ac:dyDescent="0.2">
      <c r="A15" s="97">
        <v>1</v>
      </c>
      <c r="B15" s="99" t="s">
        <v>263</v>
      </c>
      <c r="C15" s="100" t="s">
        <v>99</v>
      </c>
      <c r="D15" s="100" t="s">
        <v>23</v>
      </c>
      <c r="E15" s="100" t="s">
        <v>45</v>
      </c>
      <c r="F15" s="100" t="s">
        <v>23</v>
      </c>
      <c r="G15" s="92" t="s">
        <v>45</v>
      </c>
      <c r="H15" s="100">
        <v>4.95</v>
      </c>
      <c r="I15" s="92">
        <v>4.95</v>
      </c>
      <c r="J15" s="92"/>
      <c r="K15" s="97">
        <v>17697</v>
      </c>
      <c r="L15" s="97">
        <f>I15*K15</f>
        <v>87600.150000000009</v>
      </c>
      <c r="M15" s="97">
        <f t="shared" ref="M15:M78" si="6">K15*J15</f>
        <v>0</v>
      </c>
      <c r="N15" s="101">
        <v>7</v>
      </c>
      <c r="O15" s="101"/>
      <c r="P15" s="97"/>
      <c r="Q15" s="101">
        <f t="shared" ref="Q15:Q78" si="7">N15+O15+P15</f>
        <v>7</v>
      </c>
      <c r="R15" s="102">
        <f t="shared" ref="R15:R78" si="8">N15/18</f>
        <v>0.3888888888888889</v>
      </c>
      <c r="S15" s="102">
        <f t="shared" ref="S15:T30" si="9">O15/24</f>
        <v>0</v>
      </c>
      <c r="T15" s="102">
        <f t="shared" si="9"/>
        <v>0</v>
      </c>
      <c r="U15" s="102">
        <f t="shared" ref="U15:U78" si="10">R15+S15+T15</f>
        <v>0.3888888888888889</v>
      </c>
      <c r="V15" s="97">
        <v>1</v>
      </c>
      <c r="W15" s="97">
        <f t="shared" ref="W15:W78" si="11">L15/18*N15</f>
        <v>34066.724999999999</v>
      </c>
      <c r="X15" s="97">
        <f t="shared" ref="X15:X78" si="12">M15/24*O15</f>
        <v>0</v>
      </c>
      <c r="Y15" s="97">
        <f t="shared" ref="Y15:Y78" si="13">M15/24*P15</f>
        <v>0</v>
      </c>
      <c r="Z15" s="97">
        <f t="shared" ref="Z15:Z78" si="14">W15+X15+Y15</f>
        <v>34066.724999999999</v>
      </c>
      <c r="AA15" s="97"/>
      <c r="AB15" s="97"/>
      <c r="AC15" s="97"/>
      <c r="AD15" s="102"/>
      <c r="AE15" s="101"/>
      <c r="AF15" s="97"/>
      <c r="AG15" s="102"/>
      <c r="AH15" s="97"/>
      <c r="AI15" s="97"/>
      <c r="AJ15" s="102">
        <f>R15+S15</f>
        <v>0.3888888888888889</v>
      </c>
      <c r="AK15" s="97">
        <v>40</v>
      </c>
      <c r="AL15" s="97">
        <f>17697*AK15*AJ15/100</f>
        <v>2752.8666666666668</v>
      </c>
      <c r="AM15" s="102"/>
      <c r="AN15" s="102"/>
      <c r="AO15" s="102"/>
      <c r="AP15" s="97">
        <f>AO15+AN15+AM15+AL15+AI15+AF15+AC15+AR15</f>
        <v>6159.5391666666674</v>
      </c>
      <c r="AQ15" s="97">
        <f t="shared" ref="AQ15:AQ46" si="15">AP15+Z15</f>
        <v>40226.264166666668</v>
      </c>
      <c r="AR15" s="97">
        <f>Z15*10%</f>
        <v>3406.6725000000001</v>
      </c>
      <c r="AS15" s="97">
        <f>AQ15</f>
        <v>40226.264166666668</v>
      </c>
    </row>
    <row r="16" spans="1:45" s="2" customFormat="1" ht="37.5" x14ac:dyDescent="0.2">
      <c r="A16" s="97">
        <f t="shared" ref="A16:A78" si="16">A15+1</f>
        <v>2</v>
      </c>
      <c r="B16" s="99" t="s">
        <v>239</v>
      </c>
      <c r="C16" s="100" t="s">
        <v>148</v>
      </c>
      <c r="D16" s="100" t="s">
        <v>28</v>
      </c>
      <c r="E16" s="100" t="s">
        <v>47</v>
      </c>
      <c r="F16" s="100" t="s">
        <v>28</v>
      </c>
      <c r="G16" s="100" t="s">
        <v>47</v>
      </c>
      <c r="H16" s="100">
        <v>5.41</v>
      </c>
      <c r="I16" s="92">
        <v>5.41</v>
      </c>
      <c r="J16" s="92"/>
      <c r="K16" s="97">
        <v>17697</v>
      </c>
      <c r="L16" s="97">
        <f t="shared" ref="L16:L79" si="17">I16*K16</f>
        <v>95740.77</v>
      </c>
      <c r="M16" s="97">
        <f t="shared" si="6"/>
        <v>0</v>
      </c>
      <c r="N16" s="101">
        <v>15</v>
      </c>
      <c r="O16" s="101"/>
      <c r="P16" s="97"/>
      <c r="Q16" s="101">
        <f t="shared" si="7"/>
        <v>15</v>
      </c>
      <c r="R16" s="102">
        <f t="shared" si="8"/>
        <v>0.83333333333333337</v>
      </c>
      <c r="S16" s="102">
        <f t="shared" si="9"/>
        <v>0</v>
      </c>
      <c r="T16" s="102">
        <f t="shared" si="9"/>
        <v>0</v>
      </c>
      <c r="U16" s="102">
        <f t="shared" si="10"/>
        <v>0.83333333333333337</v>
      </c>
      <c r="V16" s="97">
        <f t="shared" ref="V16:V78" si="18">V15+1</f>
        <v>2</v>
      </c>
      <c r="W16" s="97">
        <f t="shared" si="11"/>
        <v>79783.975000000006</v>
      </c>
      <c r="X16" s="97">
        <f t="shared" si="12"/>
        <v>0</v>
      </c>
      <c r="Y16" s="97">
        <f t="shared" si="13"/>
        <v>0</v>
      </c>
      <c r="Z16" s="97">
        <f t="shared" si="14"/>
        <v>79783.975000000006</v>
      </c>
      <c r="AA16" s="97"/>
      <c r="AB16" s="97"/>
      <c r="AC16" s="97"/>
      <c r="AD16" s="102"/>
      <c r="AE16" s="101"/>
      <c r="AF16" s="97"/>
      <c r="AG16" s="102"/>
      <c r="AH16" s="97"/>
      <c r="AI16" s="97"/>
      <c r="AJ16" s="102">
        <f t="shared" ref="AJ16:AJ79" si="19">R16+S16</f>
        <v>0.83333333333333337</v>
      </c>
      <c r="AK16" s="97">
        <v>40</v>
      </c>
      <c r="AL16" s="97">
        <f t="shared" ref="AL16:AL79" si="20">17697*AK16*AJ16/100</f>
        <v>5899</v>
      </c>
      <c r="AM16" s="102"/>
      <c r="AN16" s="102"/>
      <c r="AO16" s="102"/>
      <c r="AP16" s="97">
        <f t="shared" ref="AP16:AP79" si="21">AO16+AN16+AM16+AL16+AI16+AF16+AC16+AR16</f>
        <v>13877.397500000001</v>
      </c>
      <c r="AQ16" s="97">
        <f t="shared" si="15"/>
        <v>93661.372500000012</v>
      </c>
      <c r="AR16" s="97">
        <f>Z16*10%</f>
        <v>7978.3975000000009</v>
      </c>
      <c r="AS16" s="97">
        <f t="shared" ref="AS16:AS79" si="22">AQ16</f>
        <v>93661.372500000012</v>
      </c>
    </row>
    <row r="17" spans="1:47" s="2" customFormat="1" ht="37.5" x14ac:dyDescent="0.2">
      <c r="A17" s="97">
        <v>3</v>
      </c>
      <c r="B17" s="99" t="s">
        <v>240</v>
      </c>
      <c r="C17" s="100" t="s">
        <v>157</v>
      </c>
      <c r="D17" s="100" t="s">
        <v>23</v>
      </c>
      <c r="E17" s="100" t="s">
        <v>45</v>
      </c>
      <c r="F17" s="100" t="s">
        <v>23</v>
      </c>
      <c r="G17" s="100" t="s">
        <v>45</v>
      </c>
      <c r="H17" s="100">
        <v>4.95</v>
      </c>
      <c r="I17" s="92">
        <v>4.95</v>
      </c>
      <c r="J17" s="92"/>
      <c r="K17" s="97">
        <v>17697</v>
      </c>
      <c r="L17" s="97">
        <f t="shared" si="17"/>
        <v>87600.150000000009</v>
      </c>
      <c r="M17" s="97">
        <f t="shared" si="6"/>
        <v>0</v>
      </c>
      <c r="N17" s="101">
        <v>32</v>
      </c>
      <c r="O17" s="101"/>
      <c r="P17" s="97"/>
      <c r="Q17" s="101">
        <f t="shared" si="7"/>
        <v>32</v>
      </c>
      <c r="R17" s="102">
        <f t="shared" si="8"/>
        <v>1.7777777777777777</v>
      </c>
      <c r="S17" s="102">
        <f t="shared" si="9"/>
        <v>0</v>
      </c>
      <c r="T17" s="102">
        <f t="shared" si="9"/>
        <v>0</v>
      </c>
      <c r="U17" s="102">
        <f t="shared" si="10"/>
        <v>1.7777777777777777</v>
      </c>
      <c r="V17" s="97">
        <v>3</v>
      </c>
      <c r="W17" s="97">
        <f t="shared" si="11"/>
        <v>155733.6</v>
      </c>
      <c r="X17" s="97">
        <f t="shared" si="12"/>
        <v>0</v>
      </c>
      <c r="Y17" s="97">
        <f t="shared" si="13"/>
        <v>0</v>
      </c>
      <c r="Z17" s="97">
        <f t="shared" si="14"/>
        <v>155733.6</v>
      </c>
      <c r="AA17" s="97"/>
      <c r="AB17" s="97"/>
      <c r="AC17" s="97"/>
      <c r="AD17" s="102"/>
      <c r="AE17" s="101"/>
      <c r="AF17" s="97"/>
      <c r="AG17" s="102"/>
      <c r="AH17" s="97"/>
      <c r="AI17" s="97"/>
      <c r="AJ17" s="102">
        <f t="shared" si="19"/>
        <v>1.7777777777777777</v>
      </c>
      <c r="AK17" s="97">
        <v>40</v>
      </c>
      <c r="AL17" s="97">
        <f t="shared" si="20"/>
        <v>12584.533333333333</v>
      </c>
      <c r="AM17" s="102"/>
      <c r="AN17" s="102"/>
      <c r="AO17" s="102"/>
      <c r="AP17" s="97">
        <f t="shared" si="21"/>
        <v>28157.893333333333</v>
      </c>
      <c r="AQ17" s="97">
        <f t="shared" si="15"/>
        <v>183891.49333333335</v>
      </c>
      <c r="AR17" s="97">
        <f>Z17*10%</f>
        <v>15573.36</v>
      </c>
      <c r="AS17" s="97">
        <f t="shared" si="22"/>
        <v>183891.49333333335</v>
      </c>
    </row>
    <row r="18" spans="1:47" s="2" customFormat="1" ht="18.75" x14ac:dyDescent="0.2">
      <c r="A18" s="97">
        <f t="shared" si="16"/>
        <v>4</v>
      </c>
      <c r="B18" s="99" t="s">
        <v>242</v>
      </c>
      <c r="C18" s="100" t="s">
        <v>100</v>
      </c>
      <c r="D18" s="100" t="s">
        <v>80</v>
      </c>
      <c r="E18" s="100" t="s">
        <v>46</v>
      </c>
      <c r="F18" s="100" t="s">
        <v>80</v>
      </c>
      <c r="G18" s="100" t="s">
        <v>46</v>
      </c>
      <c r="H18" s="100">
        <v>4.74</v>
      </c>
      <c r="I18" s="92">
        <v>4.74</v>
      </c>
      <c r="J18" s="92"/>
      <c r="K18" s="97">
        <v>17697</v>
      </c>
      <c r="L18" s="97">
        <f t="shared" si="17"/>
        <v>83883.78</v>
      </c>
      <c r="M18" s="97">
        <f t="shared" si="6"/>
        <v>0</v>
      </c>
      <c r="N18" s="101">
        <v>4</v>
      </c>
      <c r="O18" s="101"/>
      <c r="P18" s="97"/>
      <c r="Q18" s="101">
        <f t="shared" si="7"/>
        <v>4</v>
      </c>
      <c r="R18" s="102">
        <f t="shared" si="8"/>
        <v>0.22222222222222221</v>
      </c>
      <c r="S18" s="102">
        <f t="shared" si="9"/>
        <v>0</v>
      </c>
      <c r="T18" s="102">
        <f t="shared" si="9"/>
        <v>0</v>
      </c>
      <c r="U18" s="102">
        <f t="shared" si="10"/>
        <v>0.22222222222222221</v>
      </c>
      <c r="V18" s="97">
        <f t="shared" si="18"/>
        <v>4</v>
      </c>
      <c r="W18" s="97">
        <f t="shared" si="11"/>
        <v>18640.84</v>
      </c>
      <c r="X18" s="97">
        <f t="shared" si="12"/>
        <v>0</v>
      </c>
      <c r="Y18" s="97">
        <f t="shared" si="13"/>
        <v>0</v>
      </c>
      <c r="Z18" s="97">
        <f t="shared" si="14"/>
        <v>18640.84</v>
      </c>
      <c r="AA18" s="97"/>
      <c r="AB18" s="97"/>
      <c r="AC18" s="97"/>
      <c r="AD18" s="102"/>
      <c r="AE18" s="101"/>
      <c r="AF18" s="97"/>
      <c r="AG18" s="102"/>
      <c r="AH18" s="97"/>
      <c r="AI18" s="97"/>
      <c r="AJ18" s="102">
        <f t="shared" si="19"/>
        <v>0.22222222222222221</v>
      </c>
      <c r="AK18" s="97">
        <v>40</v>
      </c>
      <c r="AL18" s="97">
        <f t="shared" si="20"/>
        <v>1573.0666666666666</v>
      </c>
      <c r="AM18" s="102"/>
      <c r="AN18" s="102"/>
      <c r="AO18" s="102"/>
      <c r="AP18" s="97">
        <f t="shared" si="21"/>
        <v>3437.1506666666664</v>
      </c>
      <c r="AQ18" s="97">
        <f t="shared" si="15"/>
        <v>22077.990666666665</v>
      </c>
      <c r="AR18" s="97">
        <f>Z18*10%</f>
        <v>1864.0840000000001</v>
      </c>
      <c r="AS18" s="97">
        <f t="shared" si="22"/>
        <v>22077.990666666665</v>
      </c>
    </row>
    <row r="19" spans="1:47" s="2" customFormat="1" ht="56.25" x14ac:dyDescent="0.2">
      <c r="A19" s="97">
        <v>5</v>
      </c>
      <c r="B19" s="99" t="s">
        <v>249</v>
      </c>
      <c r="C19" s="100" t="s">
        <v>158</v>
      </c>
      <c r="D19" s="100" t="s">
        <v>86</v>
      </c>
      <c r="E19" s="100" t="s">
        <v>45</v>
      </c>
      <c r="F19" s="100" t="s">
        <v>86</v>
      </c>
      <c r="G19" s="100" t="s">
        <v>45</v>
      </c>
      <c r="H19" s="100">
        <v>4.8600000000000003</v>
      </c>
      <c r="I19" s="92">
        <v>4.8600000000000003</v>
      </c>
      <c r="J19" s="92"/>
      <c r="K19" s="97">
        <v>17697</v>
      </c>
      <c r="L19" s="97">
        <f t="shared" si="17"/>
        <v>86007.420000000013</v>
      </c>
      <c r="M19" s="97">
        <f t="shared" si="6"/>
        <v>0</v>
      </c>
      <c r="N19" s="101">
        <v>4</v>
      </c>
      <c r="O19" s="101"/>
      <c r="P19" s="97"/>
      <c r="Q19" s="101">
        <f t="shared" si="7"/>
        <v>4</v>
      </c>
      <c r="R19" s="102">
        <f t="shared" si="8"/>
        <v>0.22222222222222221</v>
      </c>
      <c r="S19" s="102">
        <f t="shared" si="9"/>
        <v>0</v>
      </c>
      <c r="T19" s="102">
        <f t="shared" si="9"/>
        <v>0</v>
      </c>
      <c r="U19" s="102">
        <f t="shared" si="10"/>
        <v>0.22222222222222221</v>
      </c>
      <c r="V19" s="97">
        <v>5</v>
      </c>
      <c r="W19" s="97">
        <f t="shared" si="11"/>
        <v>19112.760000000002</v>
      </c>
      <c r="X19" s="97">
        <f t="shared" si="12"/>
        <v>0</v>
      </c>
      <c r="Y19" s="97">
        <f t="shared" si="13"/>
        <v>0</v>
      </c>
      <c r="Z19" s="97">
        <f t="shared" si="14"/>
        <v>19112.760000000002</v>
      </c>
      <c r="AA19" s="97"/>
      <c r="AB19" s="97"/>
      <c r="AC19" s="97"/>
      <c r="AD19" s="102"/>
      <c r="AE19" s="101"/>
      <c r="AF19" s="97"/>
      <c r="AG19" s="102"/>
      <c r="AH19" s="97"/>
      <c r="AI19" s="97"/>
      <c r="AJ19" s="102">
        <f t="shared" si="19"/>
        <v>0.22222222222222221</v>
      </c>
      <c r="AK19" s="97">
        <v>40</v>
      </c>
      <c r="AL19" s="97">
        <f t="shared" si="20"/>
        <v>1573.0666666666666</v>
      </c>
      <c r="AM19" s="102"/>
      <c r="AN19" s="102"/>
      <c r="AO19" s="102"/>
      <c r="AP19" s="97">
        <f t="shared" si="21"/>
        <v>3484.3426666666669</v>
      </c>
      <c r="AQ19" s="97">
        <f t="shared" si="15"/>
        <v>22597.102666666669</v>
      </c>
      <c r="AR19" s="97">
        <f>Z19*10%</f>
        <v>1911.2760000000003</v>
      </c>
      <c r="AS19" s="97">
        <f t="shared" si="22"/>
        <v>22597.102666666669</v>
      </c>
    </row>
    <row r="20" spans="1:47" s="2" customFormat="1" ht="56.25" x14ac:dyDescent="0.2">
      <c r="A20" s="97">
        <f t="shared" si="16"/>
        <v>6</v>
      </c>
      <c r="B20" s="99" t="s">
        <v>307</v>
      </c>
      <c r="C20" s="100" t="s">
        <v>101</v>
      </c>
      <c r="D20" s="100" t="s">
        <v>28</v>
      </c>
      <c r="E20" s="100" t="s">
        <v>47</v>
      </c>
      <c r="F20" s="100" t="s">
        <v>28</v>
      </c>
      <c r="G20" s="100" t="s">
        <v>47</v>
      </c>
      <c r="H20" s="100">
        <v>5.32</v>
      </c>
      <c r="I20" s="92">
        <v>5.32</v>
      </c>
      <c r="J20" s="92"/>
      <c r="K20" s="97">
        <v>17697</v>
      </c>
      <c r="L20" s="97">
        <f t="shared" si="17"/>
        <v>94148.040000000008</v>
      </c>
      <c r="M20" s="97">
        <f t="shared" si="6"/>
        <v>0</v>
      </c>
      <c r="N20" s="101">
        <v>9</v>
      </c>
      <c r="O20" s="101"/>
      <c r="P20" s="97"/>
      <c r="Q20" s="101">
        <f t="shared" si="7"/>
        <v>9</v>
      </c>
      <c r="R20" s="102">
        <f t="shared" si="8"/>
        <v>0.5</v>
      </c>
      <c r="S20" s="102">
        <f t="shared" si="9"/>
        <v>0</v>
      </c>
      <c r="T20" s="102">
        <f t="shared" si="9"/>
        <v>0</v>
      </c>
      <c r="U20" s="102">
        <f t="shared" si="10"/>
        <v>0.5</v>
      </c>
      <c r="V20" s="97">
        <f t="shared" si="18"/>
        <v>6</v>
      </c>
      <c r="W20" s="97">
        <f t="shared" si="11"/>
        <v>47074.020000000004</v>
      </c>
      <c r="X20" s="97">
        <f t="shared" si="12"/>
        <v>0</v>
      </c>
      <c r="Y20" s="97">
        <f t="shared" si="13"/>
        <v>0</v>
      </c>
      <c r="Z20" s="97">
        <f t="shared" si="14"/>
        <v>47074.020000000004</v>
      </c>
      <c r="AA20" s="97"/>
      <c r="AB20" s="97"/>
      <c r="AC20" s="97"/>
      <c r="AD20" s="97">
        <v>9</v>
      </c>
      <c r="AE20" s="101">
        <v>12.5</v>
      </c>
      <c r="AF20" s="97">
        <f>17697*AE20%/18*AD20</f>
        <v>1106.0625</v>
      </c>
      <c r="AG20" s="102"/>
      <c r="AH20" s="97"/>
      <c r="AI20" s="97"/>
      <c r="AJ20" s="102">
        <f t="shared" si="19"/>
        <v>0.5</v>
      </c>
      <c r="AK20" s="97">
        <v>40</v>
      </c>
      <c r="AL20" s="97">
        <f t="shared" si="20"/>
        <v>3539.4</v>
      </c>
      <c r="AM20" s="102"/>
      <c r="AN20" s="102"/>
      <c r="AO20" s="102"/>
      <c r="AP20" s="97">
        <f>AO20+AN20+AM20+AL20+AI20+AF20+AC20+AR20+18830+14122</f>
        <v>37597.462500000001</v>
      </c>
      <c r="AQ20" s="97">
        <f t="shared" si="15"/>
        <v>84671.482500000013</v>
      </c>
      <c r="AR20" s="97"/>
      <c r="AS20" s="97">
        <f t="shared" si="22"/>
        <v>84671.482500000013</v>
      </c>
    </row>
    <row r="21" spans="1:47" s="2" customFormat="1" ht="56.25" x14ac:dyDescent="0.2">
      <c r="A21" s="97">
        <v>7</v>
      </c>
      <c r="B21" s="99" t="s">
        <v>241</v>
      </c>
      <c r="C21" s="100" t="s">
        <v>102</v>
      </c>
      <c r="D21" s="100" t="s">
        <v>87</v>
      </c>
      <c r="E21" s="100" t="s">
        <v>46</v>
      </c>
      <c r="F21" s="100" t="s">
        <v>87</v>
      </c>
      <c r="G21" s="100" t="s">
        <v>159</v>
      </c>
      <c r="H21" s="100"/>
      <c r="I21" s="92">
        <v>4.9000000000000004</v>
      </c>
      <c r="J21" s="92">
        <v>4.28</v>
      </c>
      <c r="K21" s="97">
        <v>17697</v>
      </c>
      <c r="L21" s="97">
        <f t="shared" si="17"/>
        <v>86715.3</v>
      </c>
      <c r="M21" s="97">
        <f t="shared" si="6"/>
        <v>75743.16</v>
      </c>
      <c r="N21" s="101">
        <v>11</v>
      </c>
      <c r="O21" s="101">
        <v>30</v>
      </c>
      <c r="P21" s="97"/>
      <c r="Q21" s="101">
        <f t="shared" si="7"/>
        <v>41</v>
      </c>
      <c r="R21" s="102">
        <f t="shared" si="8"/>
        <v>0.61111111111111116</v>
      </c>
      <c r="S21" s="102">
        <f t="shared" si="9"/>
        <v>1.25</v>
      </c>
      <c r="T21" s="102">
        <f t="shared" si="9"/>
        <v>0</v>
      </c>
      <c r="U21" s="102">
        <f t="shared" si="10"/>
        <v>1.8611111111111112</v>
      </c>
      <c r="V21" s="97">
        <v>7</v>
      </c>
      <c r="W21" s="97">
        <f t="shared" si="11"/>
        <v>52992.683333333334</v>
      </c>
      <c r="X21" s="97">
        <f t="shared" si="12"/>
        <v>94678.950000000012</v>
      </c>
      <c r="Y21" s="97">
        <f t="shared" si="13"/>
        <v>0</v>
      </c>
      <c r="Z21" s="97">
        <f t="shared" si="14"/>
        <v>147671.63333333336</v>
      </c>
      <c r="AA21" s="97"/>
      <c r="AB21" s="97"/>
      <c r="AC21" s="97"/>
      <c r="AD21" s="102"/>
      <c r="AE21" s="101"/>
      <c r="AF21" s="97"/>
      <c r="AG21" s="102"/>
      <c r="AH21" s="97"/>
      <c r="AI21" s="97"/>
      <c r="AJ21" s="102">
        <f t="shared" si="19"/>
        <v>1.8611111111111112</v>
      </c>
      <c r="AK21" s="97">
        <v>40</v>
      </c>
      <c r="AL21" s="97">
        <f t="shared" si="20"/>
        <v>13174.433333333332</v>
      </c>
      <c r="AM21" s="102"/>
      <c r="AN21" s="102"/>
      <c r="AO21" s="102"/>
      <c r="AP21" s="97">
        <f t="shared" si="21"/>
        <v>27941.596666666672</v>
      </c>
      <c r="AQ21" s="97">
        <f t="shared" si="15"/>
        <v>175613.23000000004</v>
      </c>
      <c r="AR21" s="97">
        <f t="shared" ref="AR21:AR61" si="23">Z21*10%</f>
        <v>14767.163333333338</v>
      </c>
      <c r="AS21" s="97">
        <f t="shared" si="22"/>
        <v>175613.23000000004</v>
      </c>
    </row>
    <row r="22" spans="1:47" s="2" customFormat="1" ht="18.75" x14ac:dyDescent="0.2">
      <c r="A22" s="97">
        <f t="shared" si="16"/>
        <v>8</v>
      </c>
      <c r="B22" s="99" t="s">
        <v>248</v>
      </c>
      <c r="C22" s="100" t="s">
        <v>149</v>
      </c>
      <c r="D22" s="100" t="s">
        <v>74</v>
      </c>
      <c r="E22" s="100" t="s">
        <v>44</v>
      </c>
      <c r="F22" s="100" t="s">
        <v>160</v>
      </c>
      <c r="G22" s="92" t="s">
        <v>51</v>
      </c>
      <c r="H22" s="100"/>
      <c r="I22" s="92"/>
      <c r="J22" s="92">
        <v>4.62</v>
      </c>
      <c r="K22" s="97">
        <v>17697</v>
      </c>
      <c r="L22" s="97">
        <f t="shared" si="17"/>
        <v>0</v>
      </c>
      <c r="M22" s="97">
        <f t="shared" si="6"/>
        <v>81760.14</v>
      </c>
      <c r="N22" s="101"/>
      <c r="O22" s="101"/>
      <c r="P22" s="97">
        <v>6</v>
      </c>
      <c r="Q22" s="101">
        <f t="shared" si="7"/>
        <v>6</v>
      </c>
      <c r="R22" s="102">
        <f t="shared" si="8"/>
        <v>0</v>
      </c>
      <c r="S22" s="102">
        <f t="shared" si="9"/>
        <v>0</v>
      </c>
      <c r="T22" s="102">
        <f t="shared" si="9"/>
        <v>0.25</v>
      </c>
      <c r="U22" s="102">
        <f t="shared" si="10"/>
        <v>0.25</v>
      </c>
      <c r="V22" s="97">
        <f t="shared" si="18"/>
        <v>8</v>
      </c>
      <c r="W22" s="97">
        <f t="shared" si="11"/>
        <v>0</v>
      </c>
      <c r="X22" s="97">
        <f t="shared" si="12"/>
        <v>0</v>
      </c>
      <c r="Y22" s="97">
        <f t="shared" si="13"/>
        <v>20440.035</v>
      </c>
      <c r="Z22" s="97">
        <f t="shared" si="14"/>
        <v>20440.035</v>
      </c>
      <c r="AA22" s="97"/>
      <c r="AB22" s="97"/>
      <c r="AC22" s="97"/>
      <c r="AD22" s="102"/>
      <c r="AE22" s="101"/>
      <c r="AF22" s="97"/>
      <c r="AG22" s="102"/>
      <c r="AH22" s="97"/>
      <c r="AI22" s="97"/>
      <c r="AJ22" s="102">
        <f t="shared" si="19"/>
        <v>0</v>
      </c>
      <c r="AK22" s="97"/>
      <c r="AL22" s="97">
        <f t="shared" si="20"/>
        <v>0</v>
      </c>
      <c r="AM22" s="102"/>
      <c r="AN22" s="102"/>
      <c r="AO22" s="102"/>
      <c r="AP22" s="97">
        <f t="shared" si="21"/>
        <v>2044.0035</v>
      </c>
      <c r="AQ22" s="97">
        <f t="shared" si="15"/>
        <v>22484.038499999999</v>
      </c>
      <c r="AR22" s="97">
        <f t="shared" si="23"/>
        <v>2044.0035</v>
      </c>
      <c r="AS22" s="97">
        <f t="shared" si="22"/>
        <v>22484.038499999999</v>
      </c>
    </row>
    <row r="23" spans="1:47" s="2" customFormat="1" ht="18.75" x14ac:dyDescent="0.2">
      <c r="A23" s="97">
        <v>9</v>
      </c>
      <c r="B23" s="99" t="s">
        <v>248</v>
      </c>
      <c r="C23" s="100" t="s">
        <v>103</v>
      </c>
      <c r="D23" s="100" t="s">
        <v>75</v>
      </c>
      <c r="E23" s="100" t="s">
        <v>44</v>
      </c>
      <c r="F23" s="100" t="s">
        <v>75</v>
      </c>
      <c r="G23" s="92" t="s">
        <v>57</v>
      </c>
      <c r="H23" s="100"/>
      <c r="I23" s="92"/>
      <c r="J23" s="92">
        <v>4.16</v>
      </c>
      <c r="K23" s="97">
        <v>17697</v>
      </c>
      <c r="L23" s="97">
        <f t="shared" si="17"/>
        <v>0</v>
      </c>
      <c r="M23" s="97">
        <f t="shared" si="6"/>
        <v>73619.520000000004</v>
      </c>
      <c r="N23" s="101"/>
      <c r="O23" s="101"/>
      <c r="P23" s="97">
        <v>6</v>
      </c>
      <c r="Q23" s="101">
        <f t="shared" si="7"/>
        <v>6</v>
      </c>
      <c r="R23" s="102">
        <f t="shared" si="8"/>
        <v>0</v>
      </c>
      <c r="S23" s="102">
        <f t="shared" si="9"/>
        <v>0</v>
      </c>
      <c r="T23" s="102">
        <f t="shared" si="9"/>
        <v>0.25</v>
      </c>
      <c r="U23" s="102">
        <f t="shared" si="10"/>
        <v>0.25</v>
      </c>
      <c r="V23" s="97">
        <v>9</v>
      </c>
      <c r="W23" s="97">
        <f t="shared" si="11"/>
        <v>0</v>
      </c>
      <c r="X23" s="97">
        <f t="shared" si="12"/>
        <v>0</v>
      </c>
      <c r="Y23" s="97">
        <f t="shared" si="13"/>
        <v>18404.88</v>
      </c>
      <c r="Z23" s="97">
        <f t="shared" si="14"/>
        <v>18404.88</v>
      </c>
      <c r="AA23" s="97"/>
      <c r="AB23" s="97"/>
      <c r="AC23" s="97"/>
      <c r="AD23" s="102"/>
      <c r="AE23" s="101"/>
      <c r="AF23" s="97"/>
      <c r="AG23" s="102"/>
      <c r="AH23" s="97"/>
      <c r="AI23" s="97"/>
      <c r="AJ23" s="102">
        <f t="shared" si="19"/>
        <v>0</v>
      </c>
      <c r="AK23" s="97"/>
      <c r="AL23" s="97">
        <f t="shared" si="20"/>
        <v>0</v>
      </c>
      <c r="AM23" s="102"/>
      <c r="AN23" s="102"/>
      <c r="AO23" s="102"/>
      <c r="AP23" s="97">
        <f t="shared" si="21"/>
        <v>1840.4880000000003</v>
      </c>
      <c r="AQ23" s="97">
        <f t="shared" si="15"/>
        <v>20245.368000000002</v>
      </c>
      <c r="AR23" s="97">
        <f t="shared" si="23"/>
        <v>1840.4880000000003</v>
      </c>
      <c r="AS23" s="97">
        <f t="shared" si="22"/>
        <v>20245.368000000002</v>
      </c>
    </row>
    <row r="24" spans="1:47" s="2" customFormat="1" ht="18.75" x14ac:dyDescent="0.2">
      <c r="A24" s="97">
        <f t="shared" si="16"/>
        <v>10</v>
      </c>
      <c r="B24" s="99" t="s">
        <v>243</v>
      </c>
      <c r="C24" s="100" t="s">
        <v>150</v>
      </c>
      <c r="D24" s="100" t="s">
        <v>22</v>
      </c>
      <c r="E24" s="100" t="s">
        <v>46</v>
      </c>
      <c r="F24" s="100" t="s">
        <v>22</v>
      </c>
      <c r="G24" s="100" t="s">
        <v>46</v>
      </c>
      <c r="H24" s="100">
        <v>5.16</v>
      </c>
      <c r="I24" s="92">
        <v>5.16</v>
      </c>
      <c r="J24" s="92"/>
      <c r="K24" s="97">
        <v>17697</v>
      </c>
      <c r="L24" s="97">
        <f t="shared" si="17"/>
        <v>91316.52</v>
      </c>
      <c r="M24" s="97">
        <f t="shared" si="6"/>
        <v>0</v>
      </c>
      <c r="N24" s="101">
        <v>24</v>
      </c>
      <c r="O24" s="101"/>
      <c r="P24" s="97"/>
      <c r="Q24" s="101">
        <f t="shared" si="7"/>
        <v>24</v>
      </c>
      <c r="R24" s="102">
        <f t="shared" si="8"/>
        <v>1.3333333333333333</v>
      </c>
      <c r="S24" s="102">
        <f t="shared" si="9"/>
        <v>0</v>
      </c>
      <c r="T24" s="102">
        <f t="shared" si="9"/>
        <v>0</v>
      </c>
      <c r="U24" s="102">
        <f t="shared" si="10"/>
        <v>1.3333333333333333</v>
      </c>
      <c r="V24" s="97">
        <f t="shared" si="18"/>
        <v>10</v>
      </c>
      <c r="W24" s="97">
        <f t="shared" si="11"/>
        <v>121755.36000000002</v>
      </c>
      <c r="X24" s="97">
        <f t="shared" si="12"/>
        <v>0</v>
      </c>
      <c r="Y24" s="97">
        <f t="shared" si="13"/>
        <v>0</v>
      </c>
      <c r="Z24" s="97">
        <f t="shared" si="14"/>
        <v>121755.36000000002</v>
      </c>
      <c r="AA24" s="97">
        <v>6</v>
      </c>
      <c r="AB24" s="97">
        <v>20</v>
      </c>
      <c r="AC24" s="97">
        <f>17697*AB24%/18*AA24</f>
        <v>1179.8</v>
      </c>
      <c r="AD24" s="102">
        <v>18</v>
      </c>
      <c r="AE24" s="101">
        <v>10</v>
      </c>
      <c r="AF24" s="97">
        <f>17697*AE24%/18*AD24</f>
        <v>1769.6999999999998</v>
      </c>
      <c r="AG24" s="97">
        <v>1</v>
      </c>
      <c r="AH24" s="97">
        <v>15</v>
      </c>
      <c r="AI24" s="97">
        <f>17697*AH24%</f>
        <v>2654.5499999999997</v>
      </c>
      <c r="AJ24" s="102">
        <f t="shared" si="19"/>
        <v>1.3333333333333333</v>
      </c>
      <c r="AK24" s="97">
        <v>40</v>
      </c>
      <c r="AL24" s="97">
        <f t="shared" si="20"/>
        <v>9438.4</v>
      </c>
      <c r="AM24" s="102"/>
      <c r="AN24" s="102"/>
      <c r="AO24" s="102"/>
      <c r="AP24" s="97">
        <f>AO24+AN24+AM24+AL24+AI24+AF24+AC24+AR24+35960</f>
        <v>63177.985999999997</v>
      </c>
      <c r="AQ24" s="97">
        <f t="shared" si="15"/>
        <v>184933.34600000002</v>
      </c>
      <c r="AR24" s="97">
        <f t="shared" si="23"/>
        <v>12175.536000000002</v>
      </c>
      <c r="AS24" s="97">
        <f t="shared" si="22"/>
        <v>184933.34600000002</v>
      </c>
    </row>
    <row r="25" spans="1:47" s="3" customFormat="1" ht="37.5" x14ac:dyDescent="0.2">
      <c r="A25" s="97">
        <v>11</v>
      </c>
      <c r="B25" s="99" t="s">
        <v>244</v>
      </c>
      <c r="C25" s="100" t="s">
        <v>104</v>
      </c>
      <c r="D25" s="100" t="s">
        <v>23</v>
      </c>
      <c r="E25" s="100" t="s">
        <v>45</v>
      </c>
      <c r="F25" s="100" t="s">
        <v>23</v>
      </c>
      <c r="G25" s="100" t="s">
        <v>45</v>
      </c>
      <c r="H25" s="100">
        <v>5.2</v>
      </c>
      <c r="I25" s="92">
        <v>5.2</v>
      </c>
      <c r="J25" s="92"/>
      <c r="K25" s="97">
        <v>17697</v>
      </c>
      <c r="L25" s="97">
        <f t="shared" si="17"/>
        <v>92024.400000000009</v>
      </c>
      <c r="M25" s="97">
        <f t="shared" si="6"/>
        <v>0</v>
      </c>
      <c r="N25" s="101">
        <v>10</v>
      </c>
      <c r="O25" s="101"/>
      <c r="P25" s="97"/>
      <c r="Q25" s="101">
        <f t="shared" si="7"/>
        <v>10</v>
      </c>
      <c r="R25" s="102">
        <f t="shared" si="8"/>
        <v>0.55555555555555558</v>
      </c>
      <c r="S25" s="102">
        <f t="shared" si="9"/>
        <v>0</v>
      </c>
      <c r="T25" s="102">
        <f t="shared" si="9"/>
        <v>0</v>
      </c>
      <c r="U25" s="102">
        <f t="shared" si="10"/>
        <v>0.55555555555555558</v>
      </c>
      <c r="V25" s="97">
        <v>11</v>
      </c>
      <c r="W25" s="97">
        <f t="shared" si="11"/>
        <v>51124.666666666672</v>
      </c>
      <c r="X25" s="97">
        <f t="shared" si="12"/>
        <v>0</v>
      </c>
      <c r="Y25" s="97">
        <f t="shared" si="13"/>
        <v>0</v>
      </c>
      <c r="Z25" s="97">
        <f t="shared" si="14"/>
        <v>51124.666666666672</v>
      </c>
      <c r="AA25" s="97">
        <v>4</v>
      </c>
      <c r="AB25" s="97">
        <v>20</v>
      </c>
      <c r="AC25" s="97">
        <f>17697*AB25%/18*AA25</f>
        <v>786.5333333333333</v>
      </c>
      <c r="AD25" s="97">
        <v>6</v>
      </c>
      <c r="AE25" s="101">
        <v>10</v>
      </c>
      <c r="AF25" s="97">
        <f>17697*AE25%/18*AD25</f>
        <v>589.9</v>
      </c>
      <c r="AG25" s="103"/>
      <c r="AH25" s="104"/>
      <c r="AI25" s="104"/>
      <c r="AJ25" s="102">
        <f t="shared" si="19"/>
        <v>0.55555555555555558</v>
      </c>
      <c r="AK25" s="97">
        <v>40</v>
      </c>
      <c r="AL25" s="97">
        <f t="shared" si="20"/>
        <v>3932.666666666667</v>
      </c>
      <c r="AM25" s="103"/>
      <c r="AN25" s="103"/>
      <c r="AO25" s="103"/>
      <c r="AP25" s="97">
        <f>AO25+AN25+AM25+AL25+AI25+AF25+AC25+AR25+15101</f>
        <v>25522.566666666666</v>
      </c>
      <c r="AQ25" s="97">
        <f t="shared" si="15"/>
        <v>76647.233333333337</v>
      </c>
      <c r="AR25" s="97">
        <f t="shared" si="23"/>
        <v>5112.4666666666672</v>
      </c>
      <c r="AS25" s="97">
        <f t="shared" si="22"/>
        <v>76647.233333333337</v>
      </c>
    </row>
    <row r="26" spans="1:47" s="3" customFormat="1" ht="37.5" x14ac:dyDescent="0.2">
      <c r="A26" s="97">
        <v>12</v>
      </c>
      <c r="B26" s="99" t="s">
        <v>245</v>
      </c>
      <c r="C26" s="100" t="s">
        <v>219</v>
      </c>
      <c r="D26" s="100"/>
      <c r="E26" s="100"/>
      <c r="F26" s="100" t="s">
        <v>23</v>
      </c>
      <c r="G26" s="100" t="s">
        <v>45</v>
      </c>
      <c r="H26" s="100"/>
      <c r="I26" s="92">
        <v>5.03</v>
      </c>
      <c r="J26" s="92"/>
      <c r="K26" s="97">
        <v>17697</v>
      </c>
      <c r="L26" s="97">
        <f t="shared" ref="L26:L27" si="24">I26*K26</f>
        <v>89015.91</v>
      </c>
      <c r="M26" s="97">
        <f t="shared" ref="M26:M27" si="25">K26*J26</f>
        <v>0</v>
      </c>
      <c r="N26" s="101">
        <v>23</v>
      </c>
      <c r="O26" s="101"/>
      <c r="P26" s="97"/>
      <c r="Q26" s="101">
        <f t="shared" ref="Q26:Q27" si="26">N26+O26+P26</f>
        <v>23</v>
      </c>
      <c r="R26" s="102">
        <f t="shared" ref="R26:R27" si="27">N26/18</f>
        <v>1.2777777777777777</v>
      </c>
      <c r="S26" s="102">
        <f t="shared" ref="S26" si="28">O26/24</f>
        <v>0</v>
      </c>
      <c r="T26" s="102">
        <f t="shared" ref="T26" si="29">P26/24</f>
        <v>0</v>
      </c>
      <c r="U26" s="102">
        <f t="shared" ref="U26:U27" si="30">R26+S26+T26</f>
        <v>1.2777777777777777</v>
      </c>
      <c r="V26" s="97">
        <v>12</v>
      </c>
      <c r="W26" s="97">
        <f t="shared" ref="W26:W27" si="31">L26/18*N26</f>
        <v>113742.55166666668</v>
      </c>
      <c r="X26" s="97">
        <f t="shared" ref="X26:X27" si="32">M26/24*O26</f>
        <v>0</v>
      </c>
      <c r="Y26" s="97">
        <f t="shared" ref="Y26:Y27" si="33">M26/24*P26</f>
        <v>0</v>
      </c>
      <c r="Z26" s="97">
        <f t="shared" ref="Z26:Z27" si="34">W26+X26+Y26</f>
        <v>113742.55166666668</v>
      </c>
      <c r="AA26" s="97">
        <v>8</v>
      </c>
      <c r="AB26" s="97">
        <v>25</v>
      </c>
      <c r="AC26" s="97">
        <f>17697*AB26%/18*AA26</f>
        <v>1966.3333333333333</v>
      </c>
      <c r="AD26" s="97">
        <v>14</v>
      </c>
      <c r="AE26" s="101">
        <v>12.5</v>
      </c>
      <c r="AF26" s="97">
        <f>17697*AE26%/18*AD26</f>
        <v>1720.5416666666665</v>
      </c>
      <c r="AG26" s="103">
        <v>1</v>
      </c>
      <c r="AH26" s="104">
        <v>15</v>
      </c>
      <c r="AI26" s="97">
        <f>17697*AH26%</f>
        <v>2654.5499999999997</v>
      </c>
      <c r="AJ26" s="102">
        <f t="shared" si="19"/>
        <v>1.2777777777777777</v>
      </c>
      <c r="AK26" s="97">
        <v>40</v>
      </c>
      <c r="AL26" s="97">
        <f t="shared" si="20"/>
        <v>9045.1333333333332</v>
      </c>
      <c r="AM26" s="103"/>
      <c r="AN26" s="103"/>
      <c r="AO26" s="103"/>
      <c r="AP26" s="97">
        <f>AO26+AN26+AM26+AL26+AI26+AF26+AC26+AR26+34123</f>
        <v>60883.813500000004</v>
      </c>
      <c r="AQ26" s="97">
        <f t="shared" si="15"/>
        <v>174626.36516666668</v>
      </c>
      <c r="AR26" s="97">
        <f t="shared" si="23"/>
        <v>11374.25516666667</v>
      </c>
      <c r="AS26" s="97">
        <f t="shared" si="22"/>
        <v>174626.36516666668</v>
      </c>
    </row>
    <row r="27" spans="1:47" s="3" customFormat="1" ht="37.5" x14ac:dyDescent="0.2">
      <c r="A27" s="97">
        <v>13</v>
      </c>
      <c r="B27" s="99" t="s">
        <v>246</v>
      </c>
      <c r="C27" s="100" t="s">
        <v>164</v>
      </c>
      <c r="D27" s="100"/>
      <c r="E27" s="100"/>
      <c r="F27" s="100" t="s">
        <v>65</v>
      </c>
      <c r="G27" s="100" t="s">
        <v>44</v>
      </c>
      <c r="H27" s="100"/>
      <c r="I27" s="92">
        <v>4.1399999999999997</v>
      </c>
      <c r="J27" s="92"/>
      <c r="K27" s="97">
        <v>17697</v>
      </c>
      <c r="L27" s="97">
        <f t="shared" si="24"/>
        <v>73265.579999999987</v>
      </c>
      <c r="M27" s="97">
        <f t="shared" si="25"/>
        <v>0</v>
      </c>
      <c r="N27" s="101">
        <v>13.5</v>
      </c>
      <c r="O27" s="101"/>
      <c r="P27" s="97"/>
      <c r="Q27" s="101">
        <f t="shared" si="26"/>
        <v>13.5</v>
      </c>
      <c r="R27" s="102">
        <f t="shared" si="27"/>
        <v>0.75</v>
      </c>
      <c r="S27" s="102"/>
      <c r="T27" s="102"/>
      <c r="U27" s="102">
        <f t="shared" si="30"/>
        <v>0.75</v>
      </c>
      <c r="V27" s="97">
        <v>13</v>
      </c>
      <c r="W27" s="97">
        <f t="shared" si="31"/>
        <v>54949.18499999999</v>
      </c>
      <c r="X27" s="97">
        <f t="shared" si="32"/>
        <v>0</v>
      </c>
      <c r="Y27" s="97">
        <f t="shared" si="33"/>
        <v>0</v>
      </c>
      <c r="Z27" s="97">
        <f t="shared" si="34"/>
        <v>54949.18499999999</v>
      </c>
      <c r="AA27" s="97"/>
      <c r="AB27" s="97"/>
      <c r="AC27" s="97"/>
      <c r="AD27" s="97"/>
      <c r="AE27" s="101"/>
      <c r="AF27" s="97"/>
      <c r="AG27" s="103"/>
      <c r="AH27" s="104"/>
      <c r="AI27" s="97"/>
      <c r="AJ27" s="102">
        <f t="shared" si="19"/>
        <v>0.75</v>
      </c>
      <c r="AK27" s="97">
        <v>40</v>
      </c>
      <c r="AL27" s="97">
        <f t="shared" si="20"/>
        <v>5309.1</v>
      </c>
      <c r="AM27" s="103"/>
      <c r="AN27" s="103"/>
      <c r="AO27" s="103"/>
      <c r="AP27" s="97">
        <f t="shared" si="21"/>
        <v>10804.0185</v>
      </c>
      <c r="AQ27" s="97">
        <f t="shared" si="15"/>
        <v>65753.203499999989</v>
      </c>
      <c r="AR27" s="97">
        <f t="shared" si="23"/>
        <v>5494.9184999999998</v>
      </c>
      <c r="AS27" s="97">
        <f t="shared" si="22"/>
        <v>65753.203499999989</v>
      </c>
    </row>
    <row r="28" spans="1:47" s="36" customFormat="1" ht="75" x14ac:dyDescent="0.2">
      <c r="A28" s="97">
        <f t="shared" si="16"/>
        <v>14</v>
      </c>
      <c r="B28" s="105" t="s">
        <v>247</v>
      </c>
      <c r="C28" s="92" t="s">
        <v>105</v>
      </c>
      <c r="D28" s="92" t="s">
        <v>73</v>
      </c>
      <c r="E28" s="92" t="s">
        <v>44</v>
      </c>
      <c r="F28" s="92" t="s">
        <v>73</v>
      </c>
      <c r="G28" s="92" t="s">
        <v>161</v>
      </c>
      <c r="H28" s="92">
        <v>4.7300000000000004</v>
      </c>
      <c r="I28" s="92">
        <v>4.7300000000000004</v>
      </c>
      <c r="J28" s="92">
        <v>4.5</v>
      </c>
      <c r="K28" s="98">
        <v>17697</v>
      </c>
      <c r="L28" s="98">
        <f t="shared" si="17"/>
        <v>83706.810000000012</v>
      </c>
      <c r="M28" s="98">
        <f t="shared" si="6"/>
        <v>79636.5</v>
      </c>
      <c r="N28" s="106">
        <v>20</v>
      </c>
      <c r="O28" s="106">
        <v>4</v>
      </c>
      <c r="P28" s="98"/>
      <c r="Q28" s="106">
        <f t="shared" si="7"/>
        <v>24</v>
      </c>
      <c r="R28" s="107">
        <f t="shared" si="8"/>
        <v>1.1111111111111112</v>
      </c>
      <c r="S28" s="107">
        <f t="shared" si="9"/>
        <v>0.16666666666666666</v>
      </c>
      <c r="T28" s="107">
        <f t="shared" si="9"/>
        <v>0</v>
      </c>
      <c r="U28" s="107">
        <f t="shared" si="10"/>
        <v>1.2777777777777779</v>
      </c>
      <c r="V28" s="97">
        <f t="shared" si="18"/>
        <v>14</v>
      </c>
      <c r="W28" s="98">
        <f t="shared" si="11"/>
        <v>93007.56666666668</v>
      </c>
      <c r="X28" s="98">
        <f t="shared" si="12"/>
        <v>13272.75</v>
      </c>
      <c r="Y28" s="98">
        <f t="shared" si="13"/>
        <v>0</v>
      </c>
      <c r="Z28" s="98">
        <f t="shared" si="14"/>
        <v>106280.31666666668</v>
      </c>
      <c r="AA28" s="98"/>
      <c r="AB28" s="98"/>
      <c r="AC28" s="98"/>
      <c r="AD28" s="107"/>
      <c r="AE28" s="106"/>
      <c r="AF28" s="98"/>
      <c r="AG28" s="107"/>
      <c r="AH28" s="98"/>
      <c r="AI28" s="98"/>
      <c r="AJ28" s="102">
        <f t="shared" si="19"/>
        <v>1.2777777777777779</v>
      </c>
      <c r="AK28" s="98">
        <v>40</v>
      </c>
      <c r="AL28" s="97">
        <f t="shared" si="20"/>
        <v>9045.1333333333332</v>
      </c>
      <c r="AM28" s="107"/>
      <c r="AN28" s="107"/>
      <c r="AO28" s="107"/>
      <c r="AP28" s="97">
        <f t="shared" si="21"/>
        <v>19673.165000000001</v>
      </c>
      <c r="AQ28" s="98">
        <f t="shared" si="15"/>
        <v>125953.48166666669</v>
      </c>
      <c r="AR28" s="98">
        <f t="shared" si="23"/>
        <v>10628.031666666669</v>
      </c>
      <c r="AS28" s="97">
        <f t="shared" si="22"/>
        <v>125953.48166666669</v>
      </c>
      <c r="AT28" s="42"/>
      <c r="AU28" s="42"/>
    </row>
    <row r="29" spans="1:47" s="2" customFormat="1" ht="18.75" x14ac:dyDescent="0.2">
      <c r="A29" s="97">
        <v>15</v>
      </c>
      <c r="B29" s="99" t="s">
        <v>248</v>
      </c>
      <c r="C29" s="92" t="s">
        <v>106</v>
      </c>
      <c r="D29" s="92" t="s">
        <v>28</v>
      </c>
      <c r="E29" s="92"/>
      <c r="F29" s="92" t="s">
        <v>28</v>
      </c>
      <c r="G29" s="92" t="s">
        <v>51</v>
      </c>
      <c r="H29" s="92"/>
      <c r="I29" s="92"/>
      <c r="J29" s="92">
        <v>4.55</v>
      </c>
      <c r="K29" s="98">
        <v>17697</v>
      </c>
      <c r="L29" s="98">
        <f t="shared" si="17"/>
        <v>0</v>
      </c>
      <c r="M29" s="98">
        <f t="shared" si="6"/>
        <v>80521.349999999991</v>
      </c>
      <c r="N29" s="106"/>
      <c r="O29" s="106"/>
      <c r="P29" s="98">
        <v>6</v>
      </c>
      <c r="Q29" s="106">
        <f t="shared" si="7"/>
        <v>6</v>
      </c>
      <c r="R29" s="107">
        <f t="shared" si="8"/>
        <v>0</v>
      </c>
      <c r="S29" s="107">
        <f t="shared" si="9"/>
        <v>0</v>
      </c>
      <c r="T29" s="107">
        <f t="shared" si="9"/>
        <v>0.25</v>
      </c>
      <c r="U29" s="107">
        <f t="shared" si="10"/>
        <v>0.25</v>
      </c>
      <c r="V29" s="97">
        <v>15</v>
      </c>
      <c r="W29" s="98">
        <f t="shared" si="11"/>
        <v>0</v>
      </c>
      <c r="X29" s="98">
        <f t="shared" si="12"/>
        <v>0</v>
      </c>
      <c r="Y29" s="98">
        <f t="shared" si="13"/>
        <v>20130.337499999998</v>
      </c>
      <c r="Z29" s="98">
        <f t="shared" si="14"/>
        <v>20130.337499999998</v>
      </c>
      <c r="AA29" s="98"/>
      <c r="AB29" s="98"/>
      <c r="AC29" s="98"/>
      <c r="AD29" s="107"/>
      <c r="AE29" s="106"/>
      <c r="AF29" s="98"/>
      <c r="AG29" s="107"/>
      <c r="AH29" s="98"/>
      <c r="AI29" s="98"/>
      <c r="AJ29" s="102">
        <f t="shared" si="19"/>
        <v>0</v>
      </c>
      <c r="AK29" s="98"/>
      <c r="AL29" s="97">
        <f t="shared" si="20"/>
        <v>0</v>
      </c>
      <c r="AM29" s="107"/>
      <c r="AN29" s="107"/>
      <c r="AO29" s="107"/>
      <c r="AP29" s="97">
        <f t="shared" si="21"/>
        <v>2013.0337499999998</v>
      </c>
      <c r="AQ29" s="98">
        <f t="shared" si="15"/>
        <v>22143.371249999997</v>
      </c>
      <c r="AR29" s="98">
        <f t="shared" si="23"/>
        <v>2013.0337499999998</v>
      </c>
      <c r="AS29" s="97">
        <f t="shared" si="22"/>
        <v>22143.371249999997</v>
      </c>
      <c r="AT29" s="42"/>
      <c r="AU29" s="42"/>
    </row>
    <row r="30" spans="1:47" s="2" customFormat="1" ht="56.25" x14ac:dyDescent="0.2">
      <c r="A30" s="97">
        <f t="shared" si="16"/>
        <v>16</v>
      </c>
      <c r="B30" s="105" t="s">
        <v>250</v>
      </c>
      <c r="C30" s="92" t="s">
        <v>107</v>
      </c>
      <c r="D30" s="92" t="s">
        <v>22</v>
      </c>
      <c r="E30" s="92" t="s">
        <v>46</v>
      </c>
      <c r="F30" s="92" t="s">
        <v>22</v>
      </c>
      <c r="G30" s="92" t="s">
        <v>46</v>
      </c>
      <c r="H30" s="92">
        <v>4.99</v>
      </c>
      <c r="I30" s="92">
        <v>4.99</v>
      </c>
      <c r="J30" s="92"/>
      <c r="K30" s="98">
        <v>17697</v>
      </c>
      <c r="L30" s="98">
        <f t="shared" si="17"/>
        <v>88308.03</v>
      </c>
      <c r="M30" s="98">
        <f t="shared" si="6"/>
        <v>0</v>
      </c>
      <c r="N30" s="106">
        <v>10</v>
      </c>
      <c r="O30" s="106"/>
      <c r="P30" s="98"/>
      <c r="Q30" s="106">
        <f t="shared" si="7"/>
        <v>10</v>
      </c>
      <c r="R30" s="107">
        <f t="shared" si="8"/>
        <v>0.55555555555555558</v>
      </c>
      <c r="S30" s="107">
        <f t="shared" si="9"/>
        <v>0</v>
      </c>
      <c r="T30" s="107">
        <f t="shared" si="9"/>
        <v>0</v>
      </c>
      <c r="U30" s="107">
        <f t="shared" si="10"/>
        <v>0.55555555555555558</v>
      </c>
      <c r="V30" s="97">
        <f t="shared" si="18"/>
        <v>16</v>
      </c>
      <c r="W30" s="98">
        <f t="shared" si="11"/>
        <v>49060.01666666667</v>
      </c>
      <c r="X30" s="98">
        <f t="shared" si="12"/>
        <v>0</v>
      </c>
      <c r="Y30" s="98">
        <f t="shared" si="13"/>
        <v>0</v>
      </c>
      <c r="Z30" s="98">
        <f t="shared" si="14"/>
        <v>49060.01666666667</v>
      </c>
      <c r="AA30" s="98"/>
      <c r="AB30" s="98"/>
      <c r="AC30" s="98"/>
      <c r="AD30" s="107"/>
      <c r="AE30" s="106"/>
      <c r="AF30" s="98"/>
      <c r="AG30" s="107"/>
      <c r="AH30" s="98"/>
      <c r="AI30" s="98"/>
      <c r="AJ30" s="102">
        <f t="shared" si="19"/>
        <v>0.55555555555555558</v>
      </c>
      <c r="AK30" s="98">
        <v>40</v>
      </c>
      <c r="AL30" s="97">
        <f t="shared" si="20"/>
        <v>3932.666666666667</v>
      </c>
      <c r="AM30" s="107"/>
      <c r="AN30" s="107"/>
      <c r="AO30" s="107"/>
      <c r="AP30" s="97">
        <f t="shared" si="21"/>
        <v>8838.6683333333349</v>
      </c>
      <c r="AQ30" s="98">
        <f t="shared" si="15"/>
        <v>57898.685000000005</v>
      </c>
      <c r="AR30" s="98">
        <f t="shared" si="23"/>
        <v>4906.001666666667</v>
      </c>
      <c r="AS30" s="97">
        <f t="shared" si="22"/>
        <v>57898.685000000005</v>
      </c>
      <c r="AT30" s="42"/>
      <c r="AU30" s="42"/>
    </row>
    <row r="31" spans="1:47" s="2" customFormat="1" ht="37.5" x14ac:dyDescent="0.2">
      <c r="A31" s="97">
        <v>17</v>
      </c>
      <c r="B31" s="105" t="s">
        <v>251</v>
      </c>
      <c r="C31" s="92" t="s">
        <v>108</v>
      </c>
      <c r="D31" s="92" t="s">
        <v>28</v>
      </c>
      <c r="E31" s="92" t="s">
        <v>47</v>
      </c>
      <c r="F31" s="92" t="s">
        <v>28</v>
      </c>
      <c r="G31" s="92" t="s">
        <v>47</v>
      </c>
      <c r="H31" s="92">
        <v>5.41</v>
      </c>
      <c r="I31" s="92">
        <v>5.41</v>
      </c>
      <c r="J31" s="92"/>
      <c r="K31" s="98">
        <v>17697</v>
      </c>
      <c r="L31" s="98">
        <f t="shared" si="17"/>
        <v>95740.77</v>
      </c>
      <c r="M31" s="98">
        <f t="shared" si="6"/>
        <v>0</v>
      </c>
      <c r="N31" s="106">
        <v>7</v>
      </c>
      <c r="O31" s="106"/>
      <c r="P31" s="98"/>
      <c r="Q31" s="106">
        <f t="shared" si="7"/>
        <v>7</v>
      </c>
      <c r="R31" s="107">
        <f t="shared" si="8"/>
        <v>0.3888888888888889</v>
      </c>
      <c r="S31" s="107">
        <f t="shared" ref="S31:T96" si="35">O31/24</f>
        <v>0</v>
      </c>
      <c r="T31" s="107">
        <f t="shared" si="35"/>
        <v>0</v>
      </c>
      <c r="U31" s="107">
        <f t="shared" si="10"/>
        <v>0.3888888888888889</v>
      </c>
      <c r="V31" s="97">
        <v>17</v>
      </c>
      <c r="W31" s="98">
        <f t="shared" si="11"/>
        <v>37232.521666666667</v>
      </c>
      <c r="X31" s="98">
        <f t="shared" si="12"/>
        <v>0</v>
      </c>
      <c r="Y31" s="98">
        <f t="shared" si="13"/>
        <v>0</v>
      </c>
      <c r="Z31" s="98">
        <f t="shared" si="14"/>
        <v>37232.521666666667</v>
      </c>
      <c r="AA31" s="98"/>
      <c r="AB31" s="98"/>
      <c r="AC31" s="98"/>
      <c r="AD31" s="107"/>
      <c r="AE31" s="106"/>
      <c r="AF31" s="98"/>
      <c r="AG31" s="107"/>
      <c r="AH31" s="98"/>
      <c r="AI31" s="98"/>
      <c r="AJ31" s="102">
        <f t="shared" si="19"/>
        <v>0.3888888888888889</v>
      </c>
      <c r="AK31" s="98">
        <v>40</v>
      </c>
      <c r="AL31" s="97">
        <f t="shared" si="20"/>
        <v>2752.8666666666668</v>
      </c>
      <c r="AM31" s="107"/>
      <c r="AN31" s="107"/>
      <c r="AO31" s="107"/>
      <c r="AP31" s="97">
        <f t="shared" si="21"/>
        <v>6476.1188333333339</v>
      </c>
      <c r="AQ31" s="98">
        <f t="shared" si="15"/>
        <v>43708.640500000001</v>
      </c>
      <c r="AR31" s="98">
        <f t="shared" si="23"/>
        <v>3723.2521666666671</v>
      </c>
      <c r="AS31" s="97">
        <f t="shared" si="22"/>
        <v>43708.640500000001</v>
      </c>
      <c r="AT31" s="42"/>
      <c r="AU31" s="42"/>
    </row>
    <row r="32" spans="1:47" s="2" customFormat="1" ht="75" x14ac:dyDescent="0.2">
      <c r="A32" s="97">
        <f t="shared" si="16"/>
        <v>18</v>
      </c>
      <c r="B32" s="105" t="s">
        <v>252</v>
      </c>
      <c r="C32" s="92" t="s">
        <v>162</v>
      </c>
      <c r="D32" s="92" t="s">
        <v>63</v>
      </c>
      <c r="E32" s="92" t="s">
        <v>49</v>
      </c>
      <c r="F32" s="92" t="s">
        <v>63</v>
      </c>
      <c r="G32" s="92" t="s">
        <v>230</v>
      </c>
      <c r="H32" s="92">
        <v>4.25</v>
      </c>
      <c r="I32" s="92">
        <v>4.25</v>
      </c>
      <c r="J32" s="92">
        <v>4.3899999999999997</v>
      </c>
      <c r="K32" s="98">
        <v>17697</v>
      </c>
      <c r="L32" s="98">
        <f t="shared" si="17"/>
        <v>75212.25</v>
      </c>
      <c r="M32" s="98">
        <f t="shared" si="6"/>
        <v>77689.829999999987</v>
      </c>
      <c r="N32" s="106">
        <v>22</v>
      </c>
      <c r="O32" s="106">
        <v>13</v>
      </c>
      <c r="P32" s="98"/>
      <c r="Q32" s="106">
        <f t="shared" si="7"/>
        <v>35</v>
      </c>
      <c r="R32" s="107">
        <f t="shared" si="8"/>
        <v>1.2222222222222223</v>
      </c>
      <c r="S32" s="107">
        <f t="shared" si="35"/>
        <v>0.54166666666666663</v>
      </c>
      <c r="T32" s="107">
        <f t="shared" si="35"/>
        <v>0</v>
      </c>
      <c r="U32" s="107">
        <f t="shared" si="10"/>
        <v>1.7638888888888888</v>
      </c>
      <c r="V32" s="97">
        <f t="shared" si="18"/>
        <v>18</v>
      </c>
      <c r="W32" s="98">
        <f t="shared" si="11"/>
        <v>91926.083333333328</v>
      </c>
      <c r="X32" s="98">
        <f t="shared" si="12"/>
        <v>42081.991249999992</v>
      </c>
      <c r="Y32" s="98">
        <f t="shared" si="13"/>
        <v>0</v>
      </c>
      <c r="Z32" s="98">
        <f t="shared" si="14"/>
        <v>134008.07458333333</v>
      </c>
      <c r="AA32" s="98"/>
      <c r="AB32" s="98"/>
      <c r="AC32" s="98"/>
      <c r="AD32" s="107"/>
      <c r="AE32" s="106"/>
      <c r="AF32" s="98"/>
      <c r="AG32" s="107"/>
      <c r="AH32" s="98"/>
      <c r="AI32" s="98"/>
      <c r="AJ32" s="102">
        <f t="shared" si="19"/>
        <v>1.7638888888888888</v>
      </c>
      <c r="AK32" s="98">
        <v>40</v>
      </c>
      <c r="AL32" s="97">
        <f t="shared" si="20"/>
        <v>12486.216666666667</v>
      </c>
      <c r="AM32" s="107"/>
      <c r="AN32" s="107"/>
      <c r="AO32" s="107"/>
      <c r="AP32" s="97">
        <f t="shared" si="21"/>
        <v>25887.024125000004</v>
      </c>
      <c r="AQ32" s="98">
        <f t="shared" si="15"/>
        <v>159895.09870833333</v>
      </c>
      <c r="AR32" s="98">
        <f t="shared" si="23"/>
        <v>13400.807458333335</v>
      </c>
      <c r="AS32" s="97">
        <f t="shared" si="22"/>
        <v>159895.09870833333</v>
      </c>
      <c r="AT32" s="42"/>
      <c r="AU32" s="42"/>
    </row>
    <row r="33" spans="1:47" s="2" customFormat="1" ht="56.25" x14ac:dyDescent="0.2">
      <c r="A33" s="97">
        <v>19</v>
      </c>
      <c r="B33" s="105" t="s">
        <v>253</v>
      </c>
      <c r="C33" s="92" t="s">
        <v>109</v>
      </c>
      <c r="D33" s="92" t="s">
        <v>71</v>
      </c>
      <c r="E33" s="92" t="s">
        <v>49</v>
      </c>
      <c r="F33" s="92" t="s">
        <v>65</v>
      </c>
      <c r="G33" s="92" t="s">
        <v>50</v>
      </c>
      <c r="H33" s="92">
        <v>4.3899999999999997</v>
      </c>
      <c r="I33" s="92">
        <v>3.73</v>
      </c>
      <c r="J33" s="92">
        <v>3.73</v>
      </c>
      <c r="K33" s="98">
        <v>17697</v>
      </c>
      <c r="L33" s="98">
        <f t="shared" si="17"/>
        <v>66009.81</v>
      </c>
      <c r="M33" s="98">
        <f t="shared" si="6"/>
        <v>66009.81</v>
      </c>
      <c r="N33" s="106">
        <v>10</v>
      </c>
      <c r="O33" s="106">
        <v>27</v>
      </c>
      <c r="P33" s="108"/>
      <c r="Q33" s="106">
        <f t="shared" si="7"/>
        <v>37</v>
      </c>
      <c r="R33" s="107">
        <f t="shared" si="8"/>
        <v>0.55555555555555558</v>
      </c>
      <c r="S33" s="107">
        <f t="shared" si="35"/>
        <v>1.125</v>
      </c>
      <c r="T33" s="107">
        <f t="shared" si="35"/>
        <v>0</v>
      </c>
      <c r="U33" s="107">
        <f t="shared" si="10"/>
        <v>1.6805555555555556</v>
      </c>
      <c r="V33" s="97">
        <v>19</v>
      </c>
      <c r="W33" s="98">
        <f t="shared" si="11"/>
        <v>36672.116666666669</v>
      </c>
      <c r="X33" s="98">
        <f t="shared" si="12"/>
        <v>74261.036250000005</v>
      </c>
      <c r="Y33" s="98">
        <f t="shared" si="13"/>
        <v>0</v>
      </c>
      <c r="Z33" s="98">
        <f t="shared" si="14"/>
        <v>110933.15291666667</v>
      </c>
      <c r="AA33" s="98"/>
      <c r="AB33" s="98"/>
      <c r="AC33" s="98"/>
      <c r="AD33" s="107"/>
      <c r="AE33" s="106"/>
      <c r="AF33" s="98"/>
      <c r="AG33" s="107"/>
      <c r="AH33" s="98"/>
      <c r="AI33" s="98"/>
      <c r="AJ33" s="102">
        <f t="shared" si="19"/>
        <v>1.6805555555555556</v>
      </c>
      <c r="AK33" s="98">
        <v>40</v>
      </c>
      <c r="AL33" s="97">
        <f t="shared" si="20"/>
        <v>11896.316666666668</v>
      </c>
      <c r="AM33" s="107"/>
      <c r="AN33" s="107"/>
      <c r="AO33" s="107"/>
      <c r="AP33" s="97">
        <f t="shared" si="21"/>
        <v>22989.631958333335</v>
      </c>
      <c r="AQ33" s="98">
        <f t="shared" si="15"/>
        <v>133922.78487500001</v>
      </c>
      <c r="AR33" s="98">
        <f t="shared" si="23"/>
        <v>11093.315291666668</v>
      </c>
      <c r="AS33" s="97">
        <f t="shared" si="22"/>
        <v>133922.78487500001</v>
      </c>
      <c r="AT33" s="42"/>
      <c r="AU33" s="42"/>
    </row>
    <row r="34" spans="1:47" s="2" customFormat="1" ht="37.5" x14ac:dyDescent="0.2">
      <c r="A34" s="97">
        <f t="shared" si="16"/>
        <v>20</v>
      </c>
      <c r="B34" s="105" t="s">
        <v>254</v>
      </c>
      <c r="C34" s="92" t="s">
        <v>110</v>
      </c>
      <c r="D34" s="92" t="s">
        <v>28</v>
      </c>
      <c r="E34" s="92" t="s">
        <v>47</v>
      </c>
      <c r="F34" s="92" t="s">
        <v>65</v>
      </c>
      <c r="G34" s="92" t="s">
        <v>44</v>
      </c>
      <c r="H34" s="92">
        <v>5.41</v>
      </c>
      <c r="I34" s="92">
        <v>4.7300000000000004</v>
      </c>
      <c r="J34" s="92"/>
      <c r="K34" s="98">
        <v>17697</v>
      </c>
      <c r="L34" s="98">
        <f t="shared" si="17"/>
        <v>83706.810000000012</v>
      </c>
      <c r="M34" s="98">
        <f t="shared" si="6"/>
        <v>0</v>
      </c>
      <c r="N34" s="106">
        <v>22</v>
      </c>
      <c r="O34" s="106"/>
      <c r="P34" s="98"/>
      <c r="Q34" s="106">
        <f t="shared" si="7"/>
        <v>22</v>
      </c>
      <c r="R34" s="107">
        <f t="shared" si="8"/>
        <v>1.2222222222222223</v>
      </c>
      <c r="S34" s="107">
        <f t="shared" si="35"/>
        <v>0</v>
      </c>
      <c r="T34" s="107">
        <f t="shared" si="35"/>
        <v>0</v>
      </c>
      <c r="U34" s="107">
        <f t="shared" si="10"/>
        <v>1.2222222222222223</v>
      </c>
      <c r="V34" s="97">
        <f t="shared" si="18"/>
        <v>20</v>
      </c>
      <c r="W34" s="98">
        <f t="shared" si="11"/>
        <v>102308.32333333335</v>
      </c>
      <c r="X34" s="98">
        <f t="shared" si="12"/>
        <v>0</v>
      </c>
      <c r="Y34" s="98">
        <f t="shared" si="13"/>
        <v>0</v>
      </c>
      <c r="Z34" s="98">
        <f t="shared" si="14"/>
        <v>102308.32333333335</v>
      </c>
      <c r="AA34" s="98">
        <v>5</v>
      </c>
      <c r="AB34" s="98">
        <v>25</v>
      </c>
      <c r="AC34" s="98">
        <f>17697*AB34%/18*AA34</f>
        <v>1228.9583333333333</v>
      </c>
      <c r="AD34" s="98">
        <v>17</v>
      </c>
      <c r="AE34" s="106">
        <v>12.5</v>
      </c>
      <c r="AF34" s="98">
        <f>17697*AE34%/18*AD34</f>
        <v>2089.2291666666665</v>
      </c>
      <c r="AG34" s="98">
        <v>0</v>
      </c>
      <c r="AH34" s="98">
        <v>0</v>
      </c>
      <c r="AI34" s="98">
        <f>17697*AH34%</f>
        <v>0</v>
      </c>
      <c r="AJ34" s="102">
        <f t="shared" si="19"/>
        <v>1.2222222222222223</v>
      </c>
      <c r="AK34" s="98">
        <v>40</v>
      </c>
      <c r="AL34" s="97">
        <f t="shared" si="20"/>
        <v>8651.8666666666668</v>
      </c>
      <c r="AM34" s="107"/>
      <c r="AN34" s="107"/>
      <c r="AO34" s="107"/>
      <c r="AP34" s="97">
        <f>AO34+AN34+AM34+AL34+AI34+AF34+AC34+AR34+30692</f>
        <v>52892.886500000001</v>
      </c>
      <c r="AQ34" s="98">
        <f t="shared" si="15"/>
        <v>155201.20983333336</v>
      </c>
      <c r="AR34" s="98">
        <f t="shared" si="23"/>
        <v>10230.832333333336</v>
      </c>
      <c r="AS34" s="97">
        <f t="shared" si="22"/>
        <v>155201.20983333336</v>
      </c>
      <c r="AT34" s="42"/>
      <c r="AU34" s="42"/>
    </row>
    <row r="35" spans="1:47" s="2" customFormat="1" ht="18.75" x14ac:dyDescent="0.2">
      <c r="A35" s="97">
        <v>21</v>
      </c>
      <c r="B35" s="99" t="s">
        <v>248</v>
      </c>
      <c r="C35" s="92" t="s">
        <v>163</v>
      </c>
      <c r="D35" s="92" t="s">
        <v>65</v>
      </c>
      <c r="E35" s="92"/>
      <c r="F35" s="92" t="s">
        <v>65</v>
      </c>
      <c r="G35" s="92" t="s">
        <v>50</v>
      </c>
      <c r="H35" s="92"/>
      <c r="I35" s="92"/>
      <c r="J35" s="92">
        <v>3.41</v>
      </c>
      <c r="K35" s="98">
        <v>17697</v>
      </c>
      <c r="L35" s="98">
        <f t="shared" si="17"/>
        <v>0</v>
      </c>
      <c r="M35" s="98">
        <f t="shared" si="6"/>
        <v>60346.770000000004</v>
      </c>
      <c r="N35" s="106"/>
      <c r="O35" s="106"/>
      <c r="P35" s="98">
        <v>6</v>
      </c>
      <c r="Q35" s="106">
        <f t="shared" si="7"/>
        <v>6</v>
      </c>
      <c r="R35" s="107">
        <f t="shared" si="8"/>
        <v>0</v>
      </c>
      <c r="S35" s="107">
        <f t="shared" si="35"/>
        <v>0</v>
      </c>
      <c r="T35" s="107">
        <f t="shared" si="35"/>
        <v>0.25</v>
      </c>
      <c r="U35" s="107">
        <f t="shared" si="10"/>
        <v>0.25</v>
      </c>
      <c r="V35" s="97">
        <v>21</v>
      </c>
      <c r="W35" s="98">
        <f t="shared" si="11"/>
        <v>0</v>
      </c>
      <c r="X35" s="98">
        <f t="shared" si="12"/>
        <v>0</v>
      </c>
      <c r="Y35" s="98">
        <f t="shared" si="13"/>
        <v>15086.692500000001</v>
      </c>
      <c r="Z35" s="98">
        <f t="shared" si="14"/>
        <v>15086.692500000001</v>
      </c>
      <c r="AA35" s="98"/>
      <c r="AB35" s="98"/>
      <c r="AC35" s="98"/>
      <c r="AD35" s="107"/>
      <c r="AE35" s="106"/>
      <c r="AF35" s="98"/>
      <c r="AG35" s="107"/>
      <c r="AH35" s="98"/>
      <c r="AI35" s="98"/>
      <c r="AJ35" s="102">
        <f t="shared" si="19"/>
        <v>0</v>
      </c>
      <c r="AK35" s="98"/>
      <c r="AL35" s="97">
        <f t="shared" si="20"/>
        <v>0</v>
      </c>
      <c r="AM35" s="107"/>
      <c r="AN35" s="107"/>
      <c r="AO35" s="107"/>
      <c r="AP35" s="97">
        <f t="shared" si="21"/>
        <v>1508.6692500000001</v>
      </c>
      <c r="AQ35" s="98">
        <f t="shared" si="15"/>
        <v>16595.36175</v>
      </c>
      <c r="AR35" s="98">
        <f t="shared" si="23"/>
        <v>1508.6692500000001</v>
      </c>
      <c r="AS35" s="97">
        <f t="shared" si="22"/>
        <v>16595.36175</v>
      </c>
      <c r="AT35" s="42"/>
      <c r="AU35" s="42"/>
    </row>
    <row r="36" spans="1:47" s="3" customFormat="1" ht="37.5" x14ac:dyDescent="0.2">
      <c r="A36" s="97">
        <v>22</v>
      </c>
      <c r="B36" s="105" t="s">
        <v>255</v>
      </c>
      <c r="C36" s="92" t="s">
        <v>111</v>
      </c>
      <c r="D36" s="92" t="s">
        <v>28</v>
      </c>
      <c r="E36" s="92" t="s">
        <v>47</v>
      </c>
      <c r="F36" s="92" t="s">
        <v>28</v>
      </c>
      <c r="G36" s="92" t="s">
        <v>47</v>
      </c>
      <c r="H36" s="92">
        <v>5.41</v>
      </c>
      <c r="I36" s="92">
        <v>5.41</v>
      </c>
      <c r="J36" s="92"/>
      <c r="K36" s="98">
        <v>17697</v>
      </c>
      <c r="L36" s="98">
        <f t="shared" si="17"/>
        <v>95740.77</v>
      </c>
      <c r="M36" s="98">
        <f t="shared" si="6"/>
        <v>0</v>
      </c>
      <c r="N36" s="106">
        <v>31</v>
      </c>
      <c r="O36" s="106"/>
      <c r="P36" s="98"/>
      <c r="Q36" s="106">
        <f t="shared" si="7"/>
        <v>31</v>
      </c>
      <c r="R36" s="107">
        <f t="shared" si="8"/>
        <v>1.7222222222222223</v>
      </c>
      <c r="S36" s="107">
        <f t="shared" si="35"/>
        <v>0</v>
      </c>
      <c r="T36" s="107">
        <f t="shared" si="35"/>
        <v>0</v>
      </c>
      <c r="U36" s="107">
        <f t="shared" si="10"/>
        <v>1.7222222222222223</v>
      </c>
      <c r="V36" s="97">
        <v>22</v>
      </c>
      <c r="W36" s="98">
        <f t="shared" si="11"/>
        <v>164886.88166666668</v>
      </c>
      <c r="X36" s="98">
        <f t="shared" si="12"/>
        <v>0</v>
      </c>
      <c r="Y36" s="98">
        <f t="shared" si="13"/>
        <v>0</v>
      </c>
      <c r="Z36" s="98">
        <f t="shared" si="14"/>
        <v>164886.88166666668</v>
      </c>
      <c r="AA36" s="98"/>
      <c r="AB36" s="98"/>
      <c r="AC36" s="98"/>
      <c r="AD36" s="107"/>
      <c r="AE36" s="106"/>
      <c r="AF36" s="98"/>
      <c r="AG36" s="107"/>
      <c r="AH36" s="98"/>
      <c r="AI36" s="98"/>
      <c r="AJ36" s="102">
        <f t="shared" si="19"/>
        <v>1.7222222222222223</v>
      </c>
      <c r="AK36" s="98">
        <v>40</v>
      </c>
      <c r="AL36" s="97">
        <f t="shared" si="20"/>
        <v>12191.266666666668</v>
      </c>
      <c r="AM36" s="107"/>
      <c r="AN36" s="107"/>
      <c r="AO36" s="107"/>
      <c r="AP36" s="97">
        <f t="shared" si="21"/>
        <v>28679.954833333337</v>
      </c>
      <c r="AQ36" s="98">
        <f t="shared" si="15"/>
        <v>193566.83650000003</v>
      </c>
      <c r="AR36" s="98">
        <f t="shared" si="23"/>
        <v>16488.68816666667</v>
      </c>
      <c r="AS36" s="97">
        <f t="shared" si="22"/>
        <v>193566.83650000003</v>
      </c>
      <c r="AT36" s="50"/>
      <c r="AU36" s="50"/>
    </row>
    <row r="37" spans="1:47" s="36" customFormat="1" ht="18.75" x14ac:dyDescent="0.2">
      <c r="A37" s="97">
        <v>23</v>
      </c>
      <c r="B37" s="105" t="s">
        <v>242</v>
      </c>
      <c r="C37" s="92" t="s">
        <v>112</v>
      </c>
      <c r="D37" s="92" t="s">
        <v>65</v>
      </c>
      <c r="E37" s="92" t="s">
        <v>44</v>
      </c>
      <c r="F37" s="92" t="s">
        <v>65</v>
      </c>
      <c r="G37" s="92" t="s">
        <v>44</v>
      </c>
      <c r="H37" s="92">
        <v>4.59</v>
      </c>
      <c r="I37" s="92">
        <v>4.59</v>
      </c>
      <c r="J37" s="92"/>
      <c r="K37" s="98">
        <v>17697</v>
      </c>
      <c r="L37" s="98">
        <f t="shared" si="17"/>
        <v>81229.23</v>
      </c>
      <c r="M37" s="98">
        <f t="shared" si="6"/>
        <v>0</v>
      </c>
      <c r="N37" s="106">
        <v>27</v>
      </c>
      <c r="O37" s="106"/>
      <c r="P37" s="98"/>
      <c r="Q37" s="106">
        <f t="shared" si="7"/>
        <v>27</v>
      </c>
      <c r="R37" s="107">
        <f t="shared" si="8"/>
        <v>1.5</v>
      </c>
      <c r="S37" s="107">
        <f t="shared" si="35"/>
        <v>0</v>
      </c>
      <c r="T37" s="107">
        <f t="shared" si="35"/>
        <v>0</v>
      </c>
      <c r="U37" s="107">
        <f t="shared" si="10"/>
        <v>1.5</v>
      </c>
      <c r="V37" s="97">
        <v>23</v>
      </c>
      <c r="W37" s="98">
        <f t="shared" si="11"/>
        <v>121843.84499999999</v>
      </c>
      <c r="X37" s="98">
        <f t="shared" si="12"/>
        <v>0</v>
      </c>
      <c r="Y37" s="98">
        <f t="shared" si="13"/>
        <v>0</v>
      </c>
      <c r="Z37" s="98">
        <f t="shared" si="14"/>
        <v>121843.84499999999</v>
      </c>
      <c r="AA37" s="98"/>
      <c r="AB37" s="98"/>
      <c r="AC37" s="98"/>
      <c r="AD37" s="107"/>
      <c r="AE37" s="106"/>
      <c r="AF37" s="98"/>
      <c r="AG37" s="107"/>
      <c r="AH37" s="98"/>
      <c r="AI37" s="98"/>
      <c r="AJ37" s="102">
        <f t="shared" si="19"/>
        <v>1.5</v>
      </c>
      <c r="AK37" s="98">
        <v>40</v>
      </c>
      <c r="AL37" s="97">
        <f t="shared" si="20"/>
        <v>10618.2</v>
      </c>
      <c r="AM37" s="107"/>
      <c r="AN37" s="107"/>
      <c r="AO37" s="107"/>
      <c r="AP37" s="97">
        <f t="shared" si="21"/>
        <v>22802.584500000001</v>
      </c>
      <c r="AQ37" s="98">
        <f t="shared" si="15"/>
        <v>144646.4295</v>
      </c>
      <c r="AR37" s="98">
        <f t="shared" si="23"/>
        <v>12184.3845</v>
      </c>
      <c r="AS37" s="97">
        <f t="shared" si="22"/>
        <v>144646.4295</v>
      </c>
      <c r="AT37" s="42"/>
      <c r="AU37" s="42"/>
    </row>
    <row r="38" spans="1:47" s="2" customFormat="1" ht="37.5" x14ac:dyDescent="0.2">
      <c r="A38" s="97">
        <f t="shared" si="16"/>
        <v>24</v>
      </c>
      <c r="B38" s="105" t="s">
        <v>256</v>
      </c>
      <c r="C38" s="92" t="s">
        <v>113</v>
      </c>
      <c r="D38" s="92" t="s">
        <v>76</v>
      </c>
      <c r="E38" s="92" t="s">
        <v>45</v>
      </c>
      <c r="F38" s="92" t="s">
        <v>76</v>
      </c>
      <c r="G38" s="92" t="s">
        <v>45</v>
      </c>
      <c r="H38" s="92">
        <v>4.95</v>
      </c>
      <c r="I38" s="92">
        <v>4.95</v>
      </c>
      <c r="J38" s="92"/>
      <c r="K38" s="98">
        <v>17697</v>
      </c>
      <c r="L38" s="98">
        <f t="shared" si="17"/>
        <v>87600.150000000009</v>
      </c>
      <c r="M38" s="98">
        <f t="shared" si="6"/>
        <v>0</v>
      </c>
      <c r="N38" s="106">
        <v>19.5</v>
      </c>
      <c r="O38" s="106"/>
      <c r="P38" s="98"/>
      <c r="Q38" s="106">
        <f t="shared" si="7"/>
        <v>19.5</v>
      </c>
      <c r="R38" s="107">
        <f t="shared" si="8"/>
        <v>1.0833333333333333</v>
      </c>
      <c r="S38" s="107">
        <f t="shared" si="35"/>
        <v>0</v>
      </c>
      <c r="T38" s="107">
        <f t="shared" si="35"/>
        <v>0</v>
      </c>
      <c r="U38" s="107">
        <f t="shared" si="10"/>
        <v>1.0833333333333333</v>
      </c>
      <c r="V38" s="97">
        <f t="shared" si="18"/>
        <v>24</v>
      </c>
      <c r="W38" s="98">
        <f t="shared" si="11"/>
        <v>94900.162500000006</v>
      </c>
      <c r="X38" s="98">
        <f t="shared" si="12"/>
        <v>0</v>
      </c>
      <c r="Y38" s="98">
        <f t="shared" si="13"/>
        <v>0</v>
      </c>
      <c r="Z38" s="98">
        <f t="shared" si="14"/>
        <v>94900.162500000006</v>
      </c>
      <c r="AA38" s="98"/>
      <c r="AB38" s="98"/>
      <c r="AC38" s="98"/>
      <c r="AD38" s="107"/>
      <c r="AE38" s="106"/>
      <c r="AF38" s="98"/>
      <c r="AG38" s="107"/>
      <c r="AH38" s="98"/>
      <c r="AI38" s="98"/>
      <c r="AJ38" s="102">
        <f t="shared" si="19"/>
        <v>1.0833333333333333</v>
      </c>
      <c r="AK38" s="98">
        <v>40</v>
      </c>
      <c r="AL38" s="97">
        <f t="shared" si="20"/>
        <v>7668.7</v>
      </c>
      <c r="AM38" s="107"/>
      <c r="AN38" s="107"/>
      <c r="AO38" s="107"/>
      <c r="AP38" s="97">
        <f t="shared" si="21"/>
        <v>17158.716250000001</v>
      </c>
      <c r="AQ38" s="98">
        <f t="shared" si="15"/>
        <v>112058.87875</v>
      </c>
      <c r="AR38" s="98">
        <f t="shared" si="23"/>
        <v>9490.0162500000006</v>
      </c>
      <c r="AS38" s="97">
        <f t="shared" si="22"/>
        <v>112058.87875</v>
      </c>
      <c r="AT38" s="42"/>
      <c r="AU38" s="42"/>
    </row>
    <row r="39" spans="1:47" s="2" customFormat="1" ht="37.5" x14ac:dyDescent="0.2">
      <c r="A39" s="97">
        <v>25</v>
      </c>
      <c r="B39" s="105" t="s">
        <v>257</v>
      </c>
      <c r="C39" s="92" t="s">
        <v>165</v>
      </c>
      <c r="D39" s="92" t="s">
        <v>80</v>
      </c>
      <c r="E39" s="92" t="s">
        <v>46</v>
      </c>
      <c r="F39" s="92" t="s">
        <v>80</v>
      </c>
      <c r="G39" s="92" t="s">
        <v>46</v>
      </c>
      <c r="H39" s="92">
        <v>4.66</v>
      </c>
      <c r="I39" s="92">
        <v>4.66</v>
      </c>
      <c r="J39" s="92"/>
      <c r="K39" s="98">
        <v>17697</v>
      </c>
      <c r="L39" s="98">
        <f t="shared" si="17"/>
        <v>82468.02</v>
      </c>
      <c r="M39" s="98">
        <f t="shared" si="6"/>
        <v>0</v>
      </c>
      <c r="N39" s="106">
        <v>20.5</v>
      </c>
      <c r="O39" s="106"/>
      <c r="P39" s="98"/>
      <c r="Q39" s="106">
        <f t="shared" si="7"/>
        <v>20.5</v>
      </c>
      <c r="R39" s="107">
        <f t="shared" si="8"/>
        <v>1.1388888888888888</v>
      </c>
      <c r="S39" s="107">
        <f t="shared" si="35"/>
        <v>0</v>
      </c>
      <c r="T39" s="107">
        <f t="shared" si="35"/>
        <v>0</v>
      </c>
      <c r="U39" s="107">
        <f t="shared" si="10"/>
        <v>1.1388888888888888</v>
      </c>
      <c r="V39" s="97">
        <v>25</v>
      </c>
      <c r="W39" s="98">
        <f t="shared" si="11"/>
        <v>93921.911666666681</v>
      </c>
      <c r="X39" s="98">
        <f t="shared" si="12"/>
        <v>0</v>
      </c>
      <c r="Y39" s="98">
        <f t="shared" si="13"/>
        <v>0</v>
      </c>
      <c r="Z39" s="98">
        <f t="shared" si="14"/>
        <v>93921.911666666681</v>
      </c>
      <c r="AA39" s="98"/>
      <c r="AB39" s="98"/>
      <c r="AC39" s="98"/>
      <c r="AD39" s="107"/>
      <c r="AE39" s="106"/>
      <c r="AF39" s="98"/>
      <c r="AG39" s="107"/>
      <c r="AH39" s="98"/>
      <c r="AI39" s="98"/>
      <c r="AJ39" s="102">
        <f t="shared" si="19"/>
        <v>1.1388888888888888</v>
      </c>
      <c r="AK39" s="98">
        <v>40</v>
      </c>
      <c r="AL39" s="97">
        <f t="shared" si="20"/>
        <v>8061.9666666666662</v>
      </c>
      <c r="AM39" s="107"/>
      <c r="AN39" s="107"/>
      <c r="AO39" s="107"/>
      <c r="AP39" s="97">
        <f t="shared" si="21"/>
        <v>17454.157833333335</v>
      </c>
      <c r="AQ39" s="98">
        <f t="shared" si="15"/>
        <v>111376.06950000001</v>
      </c>
      <c r="AR39" s="98">
        <f t="shared" si="23"/>
        <v>9392.1911666666692</v>
      </c>
      <c r="AS39" s="97">
        <f t="shared" si="22"/>
        <v>111376.06950000001</v>
      </c>
      <c r="AT39" s="42"/>
      <c r="AU39" s="42"/>
    </row>
    <row r="40" spans="1:47" s="2" customFormat="1" ht="18.75" x14ac:dyDescent="0.2">
      <c r="A40" s="97">
        <v>26</v>
      </c>
      <c r="B40" s="99" t="s">
        <v>248</v>
      </c>
      <c r="C40" s="92" t="s">
        <v>151</v>
      </c>
      <c r="D40" s="92" t="s">
        <v>83</v>
      </c>
      <c r="E40" s="92"/>
      <c r="F40" s="92" t="s">
        <v>83</v>
      </c>
      <c r="G40" s="92" t="s">
        <v>51</v>
      </c>
      <c r="H40" s="92"/>
      <c r="I40" s="92"/>
      <c r="J40" s="92">
        <v>4.49</v>
      </c>
      <c r="K40" s="98">
        <v>17697</v>
      </c>
      <c r="L40" s="98">
        <f t="shared" si="17"/>
        <v>0</v>
      </c>
      <c r="M40" s="98">
        <f t="shared" si="6"/>
        <v>79459.53</v>
      </c>
      <c r="N40" s="106"/>
      <c r="O40" s="106"/>
      <c r="P40" s="98">
        <v>6</v>
      </c>
      <c r="Q40" s="106">
        <f t="shared" si="7"/>
        <v>6</v>
      </c>
      <c r="R40" s="107">
        <f t="shared" si="8"/>
        <v>0</v>
      </c>
      <c r="S40" s="107">
        <f t="shared" si="35"/>
        <v>0</v>
      </c>
      <c r="T40" s="107">
        <f t="shared" si="35"/>
        <v>0.25</v>
      </c>
      <c r="U40" s="107">
        <f t="shared" si="10"/>
        <v>0.25</v>
      </c>
      <c r="V40" s="97">
        <v>26</v>
      </c>
      <c r="W40" s="98">
        <f t="shared" si="11"/>
        <v>0</v>
      </c>
      <c r="X40" s="98">
        <f t="shared" si="12"/>
        <v>0</v>
      </c>
      <c r="Y40" s="98">
        <f t="shared" si="13"/>
        <v>19864.8825</v>
      </c>
      <c r="Z40" s="98">
        <f t="shared" si="14"/>
        <v>19864.8825</v>
      </c>
      <c r="AA40" s="98"/>
      <c r="AB40" s="98"/>
      <c r="AC40" s="98"/>
      <c r="AD40" s="107"/>
      <c r="AE40" s="106"/>
      <c r="AF40" s="98"/>
      <c r="AG40" s="107"/>
      <c r="AH40" s="98"/>
      <c r="AI40" s="98"/>
      <c r="AJ40" s="102">
        <f t="shared" si="19"/>
        <v>0</v>
      </c>
      <c r="AK40" s="98">
        <v>40</v>
      </c>
      <c r="AL40" s="97">
        <f t="shared" si="20"/>
        <v>0</v>
      </c>
      <c r="AM40" s="107"/>
      <c r="AN40" s="107"/>
      <c r="AO40" s="107"/>
      <c r="AP40" s="97">
        <f t="shared" si="21"/>
        <v>1986.4882500000001</v>
      </c>
      <c r="AQ40" s="98">
        <f t="shared" si="15"/>
        <v>21851.370749999998</v>
      </c>
      <c r="AR40" s="98">
        <f t="shared" si="23"/>
        <v>1986.4882500000001</v>
      </c>
      <c r="AS40" s="97">
        <f t="shared" si="22"/>
        <v>21851.370749999998</v>
      </c>
      <c r="AT40" s="42"/>
      <c r="AU40" s="42"/>
    </row>
    <row r="41" spans="1:47" s="2" customFormat="1" ht="37.5" x14ac:dyDescent="0.2">
      <c r="A41" s="97">
        <v>27</v>
      </c>
      <c r="B41" s="105" t="s">
        <v>257</v>
      </c>
      <c r="C41" s="92" t="s">
        <v>166</v>
      </c>
      <c r="D41" s="92" t="s">
        <v>64</v>
      </c>
      <c r="E41" s="92" t="s">
        <v>47</v>
      </c>
      <c r="F41" s="92" t="s">
        <v>64</v>
      </c>
      <c r="G41" s="92" t="s">
        <v>47</v>
      </c>
      <c r="H41" s="92">
        <v>5.24</v>
      </c>
      <c r="I41" s="92">
        <v>5.24</v>
      </c>
      <c r="J41" s="92"/>
      <c r="K41" s="98">
        <v>17697</v>
      </c>
      <c r="L41" s="98">
        <f t="shared" si="17"/>
        <v>92732.28</v>
      </c>
      <c r="M41" s="98">
        <f t="shared" si="6"/>
        <v>0</v>
      </c>
      <c r="N41" s="106">
        <v>6.5</v>
      </c>
      <c r="O41" s="106"/>
      <c r="P41" s="98"/>
      <c r="Q41" s="106">
        <f t="shared" si="7"/>
        <v>6.5</v>
      </c>
      <c r="R41" s="107">
        <f t="shared" si="8"/>
        <v>0.3611111111111111</v>
      </c>
      <c r="S41" s="107">
        <f t="shared" si="35"/>
        <v>0</v>
      </c>
      <c r="T41" s="107">
        <f t="shared" si="35"/>
        <v>0</v>
      </c>
      <c r="U41" s="107">
        <f t="shared" si="10"/>
        <v>0.3611111111111111</v>
      </c>
      <c r="V41" s="97">
        <v>27</v>
      </c>
      <c r="W41" s="98">
        <f t="shared" si="11"/>
        <v>33486.656666666662</v>
      </c>
      <c r="X41" s="98">
        <f t="shared" si="12"/>
        <v>0</v>
      </c>
      <c r="Y41" s="98">
        <f t="shared" si="13"/>
        <v>0</v>
      </c>
      <c r="Z41" s="98">
        <f t="shared" si="14"/>
        <v>33486.656666666662</v>
      </c>
      <c r="AA41" s="98"/>
      <c r="AB41" s="98"/>
      <c r="AC41" s="98"/>
      <c r="AD41" s="107"/>
      <c r="AE41" s="106"/>
      <c r="AF41" s="98"/>
      <c r="AG41" s="107"/>
      <c r="AH41" s="98"/>
      <c r="AI41" s="98"/>
      <c r="AJ41" s="102">
        <f t="shared" si="19"/>
        <v>0.3611111111111111</v>
      </c>
      <c r="AK41" s="98">
        <v>40</v>
      </c>
      <c r="AL41" s="97">
        <f t="shared" si="20"/>
        <v>2556.2333333333336</v>
      </c>
      <c r="AM41" s="107"/>
      <c r="AN41" s="107"/>
      <c r="AO41" s="107"/>
      <c r="AP41" s="97">
        <f t="shared" si="21"/>
        <v>5904.8989999999994</v>
      </c>
      <c r="AQ41" s="98">
        <f t="shared" si="15"/>
        <v>39391.55566666666</v>
      </c>
      <c r="AR41" s="98">
        <f t="shared" si="23"/>
        <v>3348.6656666666663</v>
      </c>
      <c r="AS41" s="97">
        <f t="shared" si="22"/>
        <v>39391.55566666666</v>
      </c>
      <c r="AT41" s="42"/>
      <c r="AU41" s="42"/>
    </row>
    <row r="42" spans="1:47" s="2" customFormat="1" ht="37.5" x14ac:dyDescent="0.2">
      <c r="A42" s="97">
        <v>28</v>
      </c>
      <c r="B42" s="105" t="s">
        <v>258</v>
      </c>
      <c r="C42" s="92" t="s">
        <v>168</v>
      </c>
      <c r="D42" s="92" t="s">
        <v>22</v>
      </c>
      <c r="E42" s="92" t="s">
        <v>46</v>
      </c>
      <c r="F42" s="92" t="s">
        <v>22</v>
      </c>
      <c r="G42" s="92" t="s">
        <v>46</v>
      </c>
      <c r="H42" s="92">
        <v>4.9000000000000004</v>
      </c>
      <c r="I42" s="92">
        <v>4.9000000000000004</v>
      </c>
      <c r="J42" s="92"/>
      <c r="K42" s="98">
        <v>17697</v>
      </c>
      <c r="L42" s="98">
        <f t="shared" si="17"/>
        <v>86715.3</v>
      </c>
      <c r="M42" s="98">
        <f t="shared" si="6"/>
        <v>0</v>
      </c>
      <c r="N42" s="106">
        <v>10</v>
      </c>
      <c r="O42" s="106"/>
      <c r="P42" s="98"/>
      <c r="Q42" s="106">
        <f t="shared" si="7"/>
        <v>10</v>
      </c>
      <c r="R42" s="107">
        <f t="shared" si="8"/>
        <v>0.55555555555555558</v>
      </c>
      <c r="S42" s="107">
        <f t="shared" si="35"/>
        <v>0</v>
      </c>
      <c r="T42" s="107">
        <f t="shared" si="35"/>
        <v>0</v>
      </c>
      <c r="U42" s="107">
        <f t="shared" si="10"/>
        <v>0.55555555555555558</v>
      </c>
      <c r="V42" s="97">
        <v>28</v>
      </c>
      <c r="W42" s="98">
        <f t="shared" si="11"/>
        <v>48175.166666666664</v>
      </c>
      <c r="X42" s="98">
        <f t="shared" si="12"/>
        <v>0</v>
      </c>
      <c r="Y42" s="98">
        <f t="shared" si="13"/>
        <v>0</v>
      </c>
      <c r="Z42" s="98">
        <f t="shared" si="14"/>
        <v>48175.166666666664</v>
      </c>
      <c r="AA42" s="98"/>
      <c r="AB42" s="98"/>
      <c r="AC42" s="98"/>
      <c r="AD42" s="107"/>
      <c r="AE42" s="106"/>
      <c r="AF42" s="98"/>
      <c r="AG42" s="107"/>
      <c r="AH42" s="98"/>
      <c r="AI42" s="98"/>
      <c r="AJ42" s="102">
        <f t="shared" si="19"/>
        <v>0.55555555555555558</v>
      </c>
      <c r="AK42" s="98">
        <v>40</v>
      </c>
      <c r="AL42" s="97">
        <f t="shared" si="20"/>
        <v>3932.666666666667</v>
      </c>
      <c r="AM42" s="107"/>
      <c r="AN42" s="107"/>
      <c r="AO42" s="107"/>
      <c r="AP42" s="97">
        <f t="shared" si="21"/>
        <v>8750.1833333333343</v>
      </c>
      <c r="AQ42" s="98">
        <f t="shared" si="15"/>
        <v>56925.35</v>
      </c>
      <c r="AR42" s="98">
        <f t="shared" si="23"/>
        <v>4817.5166666666664</v>
      </c>
      <c r="AS42" s="97">
        <f t="shared" si="22"/>
        <v>56925.35</v>
      </c>
      <c r="AT42" s="42"/>
      <c r="AU42" s="42"/>
    </row>
    <row r="43" spans="1:47" s="2" customFormat="1" ht="56.25" x14ac:dyDescent="0.2">
      <c r="A43" s="97">
        <v>29</v>
      </c>
      <c r="B43" s="105" t="s">
        <v>259</v>
      </c>
      <c r="C43" s="92" t="s">
        <v>152</v>
      </c>
      <c r="D43" s="92" t="s">
        <v>64</v>
      </c>
      <c r="E43" s="92" t="s">
        <v>47</v>
      </c>
      <c r="F43" s="92" t="s">
        <v>65</v>
      </c>
      <c r="G43" s="92" t="s">
        <v>50</v>
      </c>
      <c r="H43" s="92">
        <v>5.41</v>
      </c>
      <c r="I43" s="92">
        <v>3.73</v>
      </c>
      <c r="J43" s="92"/>
      <c r="K43" s="98">
        <v>17697</v>
      </c>
      <c r="L43" s="98">
        <f t="shared" si="17"/>
        <v>66009.81</v>
      </c>
      <c r="M43" s="98">
        <f t="shared" si="6"/>
        <v>0</v>
      </c>
      <c r="N43" s="106">
        <v>19</v>
      </c>
      <c r="O43" s="106"/>
      <c r="P43" s="98"/>
      <c r="Q43" s="106">
        <f t="shared" si="7"/>
        <v>19</v>
      </c>
      <c r="R43" s="107">
        <f t="shared" si="8"/>
        <v>1.0555555555555556</v>
      </c>
      <c r="S43" s="107">
        <f t="shared" si="35"/>
        <v>0</v>
      </c>
      <c r="T43" s="107">
        <f t="shared" si="35"/>
        <v>0</v>
      </c>
      <c r="U43" s="107">
        <f t="shared" si="10"/>
        <v>1.0555555555555556</v>
      </c>
      <c r="V43" s="97">
        <v>29</v>
      </c>
      <c r="W43" s="98">
        <f t="shared" si="11"/>
        <v>69677.021666666667</v>
      </c>
      <c r="X43" s="98">
        <f t="shared" si="12"/>
        <v>0</v>
      </c>
      <c r="Y43" s="98">
        <f t="shared" si="13"/>
        <v>0</v>
      </c>
      <c r="Z43" s="98">
        <f t="shared" si="14"/>
        <v>69677.021666666667</v>
      </c>
      <c r="AA43" s="98"/>
      <c r="AB43" s="98"/>
      <c r="AC43" s="98"/>
      <c r="AD43" s="107"/>
      <c r="AE43" s="106"/>
      <c r="AF43" s="98"/>
      <c r="AG43" s="107"/>
      <c r="AH43" s="98"/>
      <c r="AI43" s="98"/>
      <c r="AJ43" s="102">
        <f t="shared" si="19"/>
        <v>1.0555555555555556</v>
      </c>
      <c r="AK43" s="98">
        <v>40</v>
      </c>
      <c r="AL43" s="97">
        <f t="shared" si="20"/>
        <v>7472.0666666666666</v>
      </c>
      <c r="AM43" s="107"/>
      <c r="AN43" s="107"/>
      <c r="AO43" s="107"/>
      <c r="AP43" s="97">
        <f t="shared" si="21"/>
        <v>14439.768833333334</v>
      </c>
      <c r="AQ43" s="98">
        <f t="shared" si="15"/>
        <v>84116.790500000003</v>
      </c>
      <c r="AR43" s="98">
        <f t="shared" si="23"/>
        <v>6967.7021666666669</v>
      </c>
      <c r="AS43" s="97">
        <f t="shared" si="22"/>
        <v>84116.790500000003</v>
      </c>
      <c r="AT43" s="42"/>
      <c r="AU43" s="42"/>
    </row>
    <row r="44" spans="1:47" s="37" customFormat="1" ht="37.5" x14ac:dyDescent="0.2">
      <c r="A44" s="97">
        <v>30</v>
      </c>
      <c r="B44" s="105" t="s">
        <v>258</v>
      </c>
      <c r="C44" s="92" t="s">
        <v>114</v>
      </c>
      <c r="D44" s="92" t="s">
        <v>91</v>
      </c>
      <c r="E44" s="92" t="s">
        <v>44</v>
      </c>
      <c r="F44" s="92" t="s">
        <v>167</v>
      </c>
      <c r="G44" s="92" t="s">
        <v>44</v>
      </c>
      <c r="H44" s="92">
        <v>4.7300000000000004</v>
      </c>
      <c r="I44" s="92">
        <v>4.7300000000000004</v>
      </c>
      <c r="J44" s="92"/>
      <c r="K44" s="98">
        <v>17697</v>
      </c>
      <c r="L44" s="98">
        <f t="shared" si="17"/>
        <v>83706.810000000012</v>
      </c>
      <c r="M44" s="98">
        <f t="shared" si="6"/>
        <v>0</v>
      </c>
      <c r="N44" s="106">
        <v>10</v>
      </c>
      <c r="O44" s="106"/>
      <c r="P44" s="98"/>
      <c r="Q44" s="106">
        <f t="shared" si="7"/>
        <v>10</v>
      </c>
      <c r="R44" s="107">
        <f t="shared" si="8"/>
        <v>0.55555555555555558</v>
      </c>
      <c r="S44" s="107">
        <f t="shared" si="35"/>
        <v>0</v>
      </c>
      <c r="T44" s="107">
        <f t="shared" si="35"/>
        <v>0</v>
      </c>
      <c r="U44" s="107">
        <f t="shared" si="10"/>
        <v>0.55555555555555558</v>
      </c>
      <c r="V44" s="97">
        <v>30</v>
      </c>
      <c r="W44" s="98">
        <f t="shared" si="11"/>
        <v>46503.78333333334</v>
      </c>
      <c r="X44" s="98">
        <f t="shared" si="12"/>
        <v>0</v>
      </c>
      <c r="Y44" s="98">
        <f t="shared" si="13"/>
        <v>0</v>
      </c>
      <c r="Z44" s="98">
        <f t="shared" si="14"/>
        <v>46503.78333333334</v>
      </c>
      <c r="AA44" s="98"/>
      <c r="AB44" s="98"/>
      <c r="AC44" s="98"/>
      <c r="AD44" s="107"/>
      <c r="AE44" s="106"/>
      <c r="AF44" s="98"/>
      <c r="AG44" s="107"/>
      <c r="AH44" s="98"/>
      <c r="AI44" s="98"/>
      <c r="AJ44" s="102">
        <f t="shared" si="19"/>
        <v>0.55555555555555558</v>
      </c>
      <c r="AK44" s="98">
        <v>40</v>
      </c>
      <c r="AL44" s="97">
        <f t="shared" si="20"/>
        <v>3932.666666666667</v>
      </c>
      <c r="AM44" s="107"/>
      <c r="AN44" s="107"/>
      <c r="AO44" s="107"/>
      <c r="AP44" s="97">
        <f t="shared" si="21"/>
        <v>8583.0450000000019</v>
      </c>
      <c r="AQ44" s="98">
        <f t="shared" si="15"/>
        <v>55086.828333333338</v>
      </c>
      <c r="AR44" s="98">
        <f t="shared" si="23"/>
        <v>4650.378333333334</v>
      </c>
      <c r="AS44" s="97">
        <f t="shared" si="22"/>
        <v>55086.828333333338</v>
      </c>
      <c r="AT44" s="50"/>
      <c r="AU44" s="50"/>
    </row>
    <row r="45" spans="1:47" s="4" customFormat="1" ht="37.5" x14ac:dyDescent="0.2">
      <c r="A45" s="97">
        <v>31</v>
      </c>
      <c r="B45" s="105" t="s">
        <v>240</v>
      </c>
      <c r="C45" s="92" t="s">
        <v>153</v>
      </c>
      <c r="D45" s="92" t="s">
        <v>29</v>
      </c>
      <c r="E45" s="92" t="s">
        <v>47</v>
      </c>
      <c r="F45" s="92" t="s">
        <v>29</v>
      </c>
      <c r="G45" s="92" t="s">
        <v>47</v>
      </c>
      <c r="H45" s="92">
        <v>5.32</v>
      </c>
      <c r="I45" s="92">
        <v>5.32</v>
      </c>
      <c r="J45" s="92"/>
      <c r="K45" s="98">
        <v>17697</v>
      </c>
      <c r="L45" s="98">
        <f t="shared" si="17"/>
        <v>94148.040000000008</v>
      </c>
      <c r="M45" s="98">
        <f t="shared" si="6"/>
        <v>0</v>
      </c>
      <c r="N45" s="106">
        <v>32</v>
      </c>
      <c r="O45" s="106"/>
      <c r="P45" s="98"/>
      <c r="Q45" s="106">
        <f t="shared" si="7"/>
        <v>32</v>
      </c>
      <c r="R45" s="107">
        <f t="shared" si="8"/>
        <v>1.7777777777777777</v>
      </c>
      <c r="S45" s="107">
        <f t="shared" si="35"/>
        <v>0</v>
      </c>
      <c r="T45" s="107">
        <f t="shared" si="35"/>
        <v>0</v>
      </c>
      <c r="U45" s="107">
        <f t="shared" si="10"/>
        <v>1.7777777777777777</v>
      </c>
      <c r="V45" s="97">
        <v>31</v>
      </c>
      <c r="W45" s="98">
        <f t="shared" si="11"/>
        <v>167374.29333333333</v>
      </c>
      <c r="X45" s="98">
        <f t="shared" si="12"/>
        <v>0</v>
      </c>
      <c r="Y45" s="98">
        <f t="shared" si="13"/>
        <v>0</v>
      </c>
      <c r="Z45" s="98">
        <f t="shared" si="14"/>
        <v>167374.29333333333</v>
      </c>
      <c r="AA45" s="98"/>
      <c r="AB45" s="98"/>
      <c r="AC45" s="98"/>
      <c r="AD45" s="107"/>
      <c r="AE45" s="106"/>
      <c r="AF45" s="98"/>
      <c r="AG45" s="107"/>
      <c r="AH45" s="98"/>
      <c r="AI45" s="98"/>
      <c r="AJ45" s="102">
        <f t="shared" si="19"/>
        <v>1.7777777777777777</v>
      </c>
      <c r="AK45" s="98">
        <v>40</v>
      </c>
      <c r="AL45" s="97">
        <f t="shared" si="20"/>
        <v>12584.533333333333</v>
      </c>
      <c r="AM45" s="107"/>
      <c r="AN45" s="107"/>
      <c r="AO45" s="107"/>
      <c r="AP45" s="97">
        <f>AO45+AN45+AM45+AL45+AI45+AF45+AC45+AR45+66950</f>
        <v>96271.962666666659</v>
      </c>
      <c r="AQ45" s="98">
        <f t="shared" si="15"/>
        <v>263646.25599999999</v>
      </c>
      <c r="AR45" s="98">
        <f t="shared" si="23"/>
        <v>16737.429333333333</v>
      </c>
      <c r="AS45" s="97">
        <f t="shared" si="22"/>
        <v>263646.25599999999</v>
      </c>
      <c r="AT45" s="51"/>
      <c r="AU45" s="51"/>
    </row>
    <row r="46" spans="1:47" s="36" customFormat="1" ht="56.25" x14ac:dyDescent="0.2">
      <c r="A46" s="97">
        <f t="shared" si="16"/>
        <v>32</v>
      </c>
      <c r="B46" s="105" t="s">
        <v>260</v>
      </c>
      <c r="C46" s="92" t="s">
        <v>169</v>
      </c>
      <c r="D46" s="92" t="s">
        <v>92</v>
      </c>
      <c r="E46" s="92" t="s">
        <v>44</v>
      </c>
      <c r="F46" s="92" t="s">
        <v>235</v>
      </c>
      <c r="G46" s="92" t="s">
        <v>236</v>
      </c>
      <c r="H46" s="92">
        <v>4.2699999999999996</v>
      </c>
      <c r="I46" s="92">
        <v>4.66</v>
      </c>
      <c r="J46" s="92">
        <v>4.07</v>
      </c>
      <c r="K46" s="98">
        <v>17697</v>
      </c>
      <c r="L46" s="98">
        <f t="shared" si="17"/>
        <v>82468.02</v>
      </c>
      <c r="M46" s="98">
        <f t="shared" si="6"/>
        <v>72026.790000000008</v>
      </c>
      <c r="N46" s="106">
        <v>8</v>
      </c>
      <c r="O46" s="106">
        <v>8</v>
      </c>
      <c r="P46" s="98"/>
      <c r="Q46" s="106">
        <f t="shared" si="7"/>
        <v>16</v>
      </c>
      <c r="R46" s="107">
        <f t="shared" si="8"/>
        <v>0.44444444444444442</v>
      </c>
      <c r="S46" s="107">
        <f t="shared" si="35"/>
        <v>0.33333333333333331</v>
      </c>
      <c r="T46" s="107">
        <f t="shared" si="35"/>
        <v>0</v>
      </c>
      <c r="U46" s="107">
        <f t="shared" si="10"/>
        <v>0.77777777777777768</v>
      </c>
      <c r="V46" s="97">
        <f t="shared" si="18"/>
        <v>32</v>
      </c>
      <c r="W46" s="98">
        <f t="shared" si="11"/>
        <v>36652.453333333338</v>
      </c>
      <c r="X46" s="98">
        <f t="shared" si="12"/>
        <v>24008.930000000004</v>
      </c>
      <c r="Y46" s="98">
        <f t="shared" si="13"/>
        <v>0</v>
      </c>
      <c r="Z46" s="98">
        <f t="shared" si="14"/>
        <v>60661.383333333346</v>
      </c>
      <c r="AA46" s="98"/>
      <c r="AB46" s="98"/>
      <c r="AC46" s="98"/>
      <c r="AD46" s="107"/>
      <c r="AE46" s="106"/>
      <c r="AF46" s="98"/>
      <c r="AG46" s="107"/>
      <c r="AH46" s="98"/>
      <c r="AI46" s="98"/>
      <c r="AJ46" s="102">
        <f t="shared" si="19"/>
        <v>0.77777777777777768</v>
      </c>
      <c r="AK46" s="98">
        <v>40</v>
      </c>
      <c r="AL46" s="97">
        <f t="shared" si="20"/>
        <v>5505.7333333333327</v>
      </c>
      <c r="AM46" s="107"/>
      <c r="AN46" s="107"/>
      <c r="AO46" s="107"/>
      <c r="AP46" s="97">
        <f t="shared" si="21"/>
        <v>11571.871666666668</v>
      </c>
      <c r="AQ46" s="98">
        <f t="shared" si="15"/>
        <v>72233.255000000019</v>
      </c>
      <c r="AR46" s="98">
        <f t="shared" si="23"/>
        <v>6066.1383333333351</v>
      </c>
      <c r="AS46" s="97">
        <f t="shared" si="22"/>
        <v>72233.255000000019</v>
      </c>
      <c r="AT46" s="42"/>
      <c r="AU46" s="42"/>
    </row>
    <row r="47" spans="1:47" s="36" customFormat="1" ht="56.25" x14ac:dyDescent="0.2">
      <c r="A47" s="97">
        <v>33</v>
      </c>
      <c r="B47" s="105" t="s">
        <v>261</v>
      </c>
      <c r="C47" s="92" t="s">
        <v>170</v>
      </c>
      <c r="D47" s="92" t="s">
        <v>77</v>
      </c>
      <c r="E47" s="92" t="s">
        <v>44</v>
      </c>
      <c r="F47" s="92" t="s">
        <v>233</v>
      </c>
      <c r="G47" s="92" t="s">
        <v>234</v>
      </c>
      <c r="H47" s="92">
        <v>4.2699999999999996</v>
      </c>
      <c r="I47" s="92">
        <v>4.66</v>
      </c>
      <c r="J47" s="92">
        <v>4.62</v>
      </c>
      <c r="K47" s="98">
        <v>17697</v>
      </c>
      <c r="L47" s="98">
        <f t="shared" si="17"/>
        <v>82468.02</v>
      </c>
      <c r="M47" s="98">
        <f t="shared" si="6"/>
        <v>81760.14</v>
      </c>
      <c r="N47" s="106">
        <v>3</v>
      </c>
      <c r="O47" s="106"/>
      <c r="P47" s="98">
        <v>6</v>
      </c>
      <c r="Q47" s="106">
        <f t="shared" si="7"/>
        <v>9</v>
      </c>
      <c r="R47" s="107">
        <f t="shared" si="8"/>
        <v>0.16666666666666666</v>
      </c>
      <c r="S47" s="107">
        <f t="shared" si="35"/>
        <v>0</v>
      </c>
      <c r="T47" s="107">
        <f t="shared" si="35"/>
        <v>0.25</v>
      </c>
      <c r="U47" s="107">
        <f t="shared" si="10"/>
        <v>0.41666666666666663</v>
      </c>
      <c r="V47" s="97">
        <v>33</v>
      </c>
      <c r="W47" s="98">
        <f t="shared" si="11"/>
        <v>13744.670000000002</v>
      </c>
      <c r="X47" s="98">
        <f t="shared" si="12"/>
        <v>0</v>
      </c>
      <c r="Y47" s="98">
        <f t="shared" si="13"/>
        <v>20440.035</v>
      </c>
      <c r="Z47" s="98">
        <f t="shared" si="14"/>
        <v>34184.705000000002</v>
      </c>
      <c r="AA47" s="98"/>
      <c r="AB47" s="98"/>
      <c r="AC47" s="98"/>
      <c r="AD47" s="107"/>
      <c r="AE47" s="106"/>
      <c r="AF47" s="98"/>
      <c r="AG47" s="107"/>
      <c r="AH47" s="98"/>
      <c r="AI47" s="98"/>
      <c r="AJ47" s="102">
        <f t="shared" si="19"/>
        <v>0.16666666666666666</v>
      </c>
      <c r="AK47" s="98">
        <v>40</v>
      </c>
      <c r="AL47" s="97">
        <f t="shared" si="20"/>
        <v>1179.8</v>
      </c>
      <c r="AM47" s="107"/>
      <c r="AN47" s="107"/>
      <c r="AO47" s="107"/>
      <c r="AP47" s="97">
        <f t="shared" si="21"/>
        <v>4598.2705000000005</v>
      </c>
      <c r="AQ47" s="98">
        <f t="shared" ref="AQ47:AQ78" si="36">AP47+Z47</f>
        <v>38782.9755</v>
      </c>
      <c r="AR47" s="98">
        <f t="shared" si="23"/>
        <v>3418.4705000000004</v>
      </c>
      <c r="AS47" s="97">
        <f t="shared" si="22"/>
        <v>38782.9755</v>
      </c>
      <c r="AT47" s="42"/>
      <c r="AU47" s="42"/>
    </row>
    <row r="48" spans="1:47" s="2" customFormat="1" ht="18.75" x14ac:dyDescent="0.2">
      <c r="A48" s="97">
        <v>34</v>
      </c>
      <c r="B48" s="105" t="s">
        <v>262</v>
      </c>
      <c r="C48" s="92" t="s">
        <v>115</v>
      </c>
      <c r="D48" s="92" t="s">
        <v>28</v>
      </c>
      <c r="E48" s="92" t="s">
        <v>47</v>
      </c>
      <c r="F48" s="92" t="s">
        <v>28</v>
      </c>
      <c r="G48" s="92" t="s">
        <v>47</v>
      </c>
      <c r="H48" s="92">
        <v>5.41</v>
      </c>
      <c r="I48" s="92">
        <v>5.41</v>
      </c>
      <c r="J48" s="92"/>
      <c r="K48" s="98">
        <v>17697</v>
      </c>
      <c r="L48" s="98">
        <f t="shared" si="17"/>
        <v>95740.77</v>
      </c>
      <c r="M48" s="98">
        <f t="shared" si="6"/>
        <v>0</v>
      </c>
      <c r="N48" s="106">
        <v>12</v>
      </c>
      <c r="O48" s="106"/>
      <c r="P48" s="98"/>
      <c r="Q48" s="106">
        <f t="shared" si="7"/>
        <v>12</v>
      </c>
      <c r="R48" s="107">
        <f t="shared" si="8"/>
        <v>0.66666666666666663</v>
      </c>
      <c r="S48" s="107">
        <f t="shared" si="35"/>
        <v>0</v>
      </c>
      <c r="T48" s="107">
        <f t="shared" si="35"/>
        <v>0</v>
      </c>
      <c r="U48" s="107">
        <f t="shared" si="10"/>
        <v>0.66666666666666663</v>
      </c>
      <c r="V48" s="97">
        <v>34</v>
      </c>
      <c r="W48" s="98">
        <f t="shared" si="11"/>
        <v>63827.180000000008</v>
      </c>
      <c r="X48" s="98">
        <f t="shared" si="12"/>
        <v>0</v>
      </c>
      <c r="Y48" s="98">
        <f t="shared" si="13"/>
        <v>0</v>
      </c>
      <c r="Z48" s="98">
        <f t="shared" si="14"/>
        <v>63827.180000000008</v>
      </c>
      <c r="AA48" s="98">
        <v>4</v>
      </c>
      <c r="AB48" s="98">
        <v>20</v>
      </c>
      <c r="AC48" s="98">
        <f>17697*AB48%/18*AA48</f>
        <v>786.5333333333333</v>
      </c>
      <c r="AD48" s="98">
        <v>8</v>
      </c>
      <c r="AE48" s="106">
        <v>10</v>
      </c>
      <c r="AF48" s="98">
        <f>17697*AE48%/18*AD48</f>
        <v>786.5333333333333</v>
      </c>
      <c r="AG48" s="107"/>
      <c r="AH48" s="98">
        <v>0</v>
      </c>
      <c r="AI48" s="98">
        <f>17697*AH48%</f>
        <v>0</v>
      </c>
      <c r="AJ48" s="102">
        <f t="shared" si="19"/>
        <v>0.66666666666666663</v>
      </c>
      <c r="AK48" s="98">
        <v>40</v>
      </c>
      <c r="AL48" s="97">
        <f t="shared" si="20"/>
        <v>4719.2</v>
      </c>
      <c r="AM48" s="107"/>
      <c r="AN48" s="107"/>
      <c r="AO48" s="98">
        <f>Z48*30%</f>
        <v>19148.154000000002</v>
      </c>
      <c r="AP48" s="97">
        <f>AO48+AN48+AM48+AL48+AI48+AF48+AC48+AR48+19148</f>
        <v>50971.138666666666</v>
      </c>
      <c r="AQ48" s="98">
        <f t="shared" si="36"/>
        <v>114798.31866666667</v>
      </c>
      <c r="AR48" s="98">
        <f t="shared" si="23"/>
        <v>6382.7180000000008</v>
      </c>
      <c r="AS48" s="97">
        <f t="shared" si="22"/>
        <v>114798.31866666667</v>
      </c>
      <c r="AT48" s="42"/>
      <c r="AU48" s="42"/>
    </row>
    <row r="49" spans="1:47" s="36" customFormat="1" ht="37.5" x14ac:dyDescent="0.2">
      <c r="A49" s="97">
        <v>35</v>
      </c>
      <c r="B49" s="99" t="s">
        <v>263</v>
      </c>
      <c r="C49" s="92" t="s">
        <v>172</v>
      </c>
      <c r="D49" s="92" t="s">
        <v>67</v>
      </c>
      <c r="E49" s="92" t="s">
        <v>44</v>
      </c>
      <c r="F49" s="92" t="s">
        <v>221</v>
      </c>
      <c r="G49" s="92" t="s">
        <v>159</v>
      </c>
      <c r="H49" s="92">
        <v>4.2300000000000004</v>
      </c>
      <c r="I49" s="92">
        <v>4.66</v>
      </c>
      <c r="J49" s="92"/>
      <c r="K49" s="98">
        <v>17697</v>
      </c>
      <c r="L49" s="98">
        <f t="shared" si="17"/>
        <v>82468.02</v>
      </c>
      <c r="M49" s="98">
        <f t="shared" si="6"/>
        <v>0</v>
      </c>
      <c r="N49" s="106">
        <v>3</v>
      </c>
      <c r="O49" s="106"/>
      <c r="P49" s="98"/>
      <c r="Q49" s="106">
        <f t="shared" si="7"/>
        <v>3</v>
      </c>
      <c r="R49" s="107">
        <f t="shared" si="8"/>
        <v>0.16666666666666666</v>
      </c>
      <c r="S49" s="107">
        <f t="shared" si="35"/>
        <v>0</v>
      </c>
      <c r="T49" s="107">
        <f t="shared" si="35"/>
        <v>0</v>
      </c>
      <c r="U49" s="107">
        <f t="shared" si="10"/>
        <v>0.16666666666666666</v>
      </c>
      <c r="V49" s="97">
        <v>35</v>
      </c>
      <c r="W49" s="98">
        <f t="shared" si="11"/>
        <v>13744.670000000002</v>
      </c>
      <c r="X49" s="98">
        <f t="shared" si="12"/>
        <v>0</v>
      </c>
      <c r="Y49" s="98">
        <f t="shared" si="13"/>
        <v>0</v>
      </c>
      <c r="Z49" s="98">
        <f t="shared" si="14"/>
        <v>13744.670000000002</v>
      </c>
      <c r="AA49" s="98"/>
      <c r="AB49" s="98"/>
      <c r="AC49" s="98"/>
      <c r="AD49" s="107"/>
      <c r="AE49" s="106"/>
      <c r="AF49" s="98"/>
      <c r="AG49" s="107"/>
      <c r="AH49" s="98"/>
      <c r="AI49" s="98"/>
      <c r="AJ49" s="102">
        <f t="shared" si="19"/>
        <v>0.16666666666666666</v>
      </c>
      <c r="AK49" s="98">
        <v>40</v>
      </c>
      <c r="AL49" s="97">
        <f t="shared" si="20"/>
        <v>1179.8</v>
      </c>
      <c r="AM49" s="107"/>
      <c r="AN49" s="107"/>
      <c r="AO49" s="107"/>
      <c r="AP49" s="97">
        <f t="shared" si="21"/>
        <v>2554.2670000000003</v>
      </c>
      <c r="AQ49" s="98">
        <f t="shared" si="36"/>
        <v>16298.937000000002</v>
      </c>
      <c r="AR49" s="98">
        <f t="shared" si="23"/>
        <v>1374.4670000000003</v>
      </c>
      <c r="AS49" s="97">
        <f t="shared" si="22"/>
        <v>16298.937000000002</v>
      </c>
      <c r="AT49" s="42"/>
      <c r="AU49" s="42"/>
    </row>
    <row r="50" spans="1:47" s="2" customFormat="1" ht="56.25" x14ac:dyDescent="0.2">
      <c r="A50" s="97">
        <v>36</v>
      </c>
      <c r="B50" s="105" t="s">
        <v>264</v>
      </c>
      <c r="C50" s="92" t="s">
        <v>238</v>
      </c>
      <c r="D50" s="92" t="s">
        <v>88</v>
      </c>
      <c r="E50" s="92"/>
      <c r="F50" s="92" t="s">
        <v>237</v>
      </c>
      <c r="G50" s="92" t="s">
        <v>200</v>
      </c>
      <c r="H50" s="92"/>
      <c r="I50" s="92">
        <v>4.38</v>
      </c>
      <c r="J50" s="92">
        <v>4.6900000000000004</v>
      </c>
      <c r="K50" s="98">
        <v>17697</v>
      </c>
      <c r="L50" s="98">
        <f t="shared" si="17"/>
        <v>77512.86</v>
      </c>
      <c r="M50" s="98">
        <f t="shared" si="6"/>
        <v>82998.930000000008</v>
      </c>
      <c r="N50" s="106"/>
      <c r="O50" s="106"/>
      <c r="P50" s="98">
        <v>6</v>
      </c>
      <c r="Q50" s="106">
        <f t="shared" si="7"/>
        <v>6</v>
      </c>
      <c r="R50" s="107">
        <f t="shared" si="8"/>
        <v>0</v>
      </c>
      <c r="S50" s="107">
        <f t="shared" si="35"/>
        <v>0</v>
      </c>
      <c r="T50" s="107">
        <f t="shared" si="35"/>
        <v>0.25</v>
      </c>
      <c r="U50" s="107">
        <f t="shared" si="10"/>
        <v>0.25</v>
      </c>
      <c r="V50" s="97">
        <v>36</v>
      </c>
      <c r="W50" s="98">
        <f t="shared" si="11"/>
        <v>0</v>
      </c>
      <c r="X50" s="98">
        <f t="shared" si="12"/>
        <v>0</v>
      </c>
      <c r="Y50" s="98">
        <f t="shared" si="13"/>
        <v>20749.732500000002</v>
      </c>
      <c r="Z50" s="98">
        <f t="shared" si="14"/>
        <v>20749.732500000002</v>
      </c>
      <c r="AA50" s="98"/>
      <c r="AB50" s="98"/>
      <c r="AC50" s="98"/>
      <c r="AD50" s="107"/>
      <c r="AE50" s="106"/>
      <c r="AF50" s="98"/>
      <c r="AG50" s="107"/>
      <c r="AH50" s="98"/>
      <c r="AI50" s="98"/>
      <c r="AJ50" s="102">
        <f t="shared" si="19"/>
        <v>0</v>
      </c>
      <c r="AK50" s="98">
        <v>40</v>
      </c>
      <c r="AL50" s="97">
        <f t="shared" si="20"/>
        <v>0</v>
      </c>
      <c r="AM50" s="107"/>
      <c r="AN50" s="107"/>
      <c r="AO50" s="107"/>
      <c r="AP50" s="97">
        <f t="shared" si="21"/>
        <v>2074.9732500000005</v>
      </c>
      <c r="AQ50" s="98">
        <f t="shared" si="36"/>
        <v>22824.705750000001</v>
      </c>
      <c r="AR50" s="98">
        <f t="shared" si="23"/>
        <v>2074.9732500000005</v>
      </c>
      <c r="AS50" s="97">
        <f t="shared" si="22"/>
        <v>22824.705750000001</v>
      </c>
      <c r="AT50" s="42"/>
      <c r="AU50" s="42"/>
    </row>
    <row r="51" spans="1:47" s="2" customFormat="1" ht="18.75" x14ac:dyDescent="0.2">
      <c r="A51" s="97">
        <v>37</v>
      </c>
      <c r="B51" s="99" t="s">
        <v>248</v>
      </c>
      <c r="C51" s="92" t="s">
        <v>116</v>
      </c>
      <c r="D51" s="92" t="s">
        <v>68</v>
      </c>
      <c r="E51" s="92"/>
      <c r="F51" s="92" t="s">
        <v>68</v>
      </c>
      <c r="G51" s="92" t="s">
        <v>51</v>
      </c>
      <c r="H51" s="92"/>
      <c r="I51" s="92"/>
      <c r="J51" s="92">
        <v>4.42</v>
      </c>
      <c r="K51" s="98">
        <v>17697</v>
      </c>
      <c r="L51" s="98">
        <f t="shared" si="17"/>
        <v>0</v>
      </c>
      <c r="M51" s="98">
        <f t="shared" si="6"/>
        <v>78220.740000000005</v>
      </c>
      <c r="N51" s="106"/>
      <c r="O51" s="106"/>
      <c r="P51" s="98">
        <v>6</v>
      </c>
      <c r="Q51" s="106">
        <f t="shared" si="7"/>
        <v>6</v>
      </c>
      <c r="R51" s="107">
        <f t="shared" si="8"/>
        <v>0</v>
      </c>
      <c r="S51" s="107">
        <f t="shared" si="35"/>
        <v>0</v>
      </c>
      <c r="T51" s="107">
        <f t="shared" si="35"/>
        <v>0.25</v>
      </c>
      <c r="U51" s="107">
        <f t="shared" si="10"/>
        <v>0.25</v>
      </c>
      <c r="V51" s="97">
        <v>37</v>
      </c>
      <c r="W51" s="98">
        <f t="shared" si="11"/>
        <v>0</v>
      </c>
      <c r="X51" s="98">
        <f t="shared" si="12"/>
        <v>0</v>
      </c>
      <c r="Y51" s="98">
        <f t="shared" si="13"/>
        <v>19555.185000000001</v>
      </c>
      <c r="Z51" s="98">
        <f t="shared" si="14"/>
        <v>19555.185000000001</v>
      </c>
      <c r="AA51" s="98"/>
      <c r="AB51" s="98"/>
      <c r="AC51" s="98"/>
      <c r="AD51" s="107"/>
      <c r="AE51" s="106"/>
      <c r="AF51" s="98"/>
      <c r="AG51" s="107"/>
      <c r="AH51" s="98"/>
      <c r="AI51" s="98"/>
      <c r="AJ51" s="102">
        <f t="shared" si="19"/>
        <v>0</v>
      </c>
      <c r="AK51" s="98">
        <v>40</v>
      </c>
      <c r="AL51" s="97">
        <f t="shared" si="20"/>
        <v>0</v>
      </c>
      <c r="AM51" s="107"/>
      <c r="AN51" s="107"/>
      <c r="AO51" s="107"/>
      <c r="AP51" s="97">
        <f t="shared" si="21"/>
        <v>1955.5185000000001</v>
      </c>
      <c r="AQ51" s="98">
        <f t="shared" si="36"/>
        <v>21510.703500000003</v>
      </c>
      <c r="AR51" s="98">
        <f t="shared" si="23"/>
        <v>1955.5185000000001</v>
      </c>
      <c r="AS51" s="97">
        <f t="shared" si="22"/>
        <v>21510.703500000003</v>
      </c>
      <c r="AT51" s="42"/>
      <c r="AU51" s="42"/>
    </row>
    <row r="52" spans="1:47" s="2" customFormat="1" ht="37.5" x14ac:dyDescent="0.2">
      <c r="A52" s="97">
        <f t="shared" si="16"/>
        <v>38</v>
      </c>
      <c r="B52" s="105" t="s">
        <v>265</v>
      </c>
      <c r="C52" s="92" t="s">
        <v>117</v>
      </c>
      <c r="D52" s="92" t="s">
        <v>76</v>
      </c>
      <c r="E52" s="92" t="s">
        <v>45</v>
      </c>
      <c r="F52" s="92" t="s">
        <v>76</v>
      </c>
      <c r="G52" s="92" t="s">
        <v>45</v>
      </c>
      <c r="H52" s="92">
        <v>5.03</v>
      </c>
      <c r="I52" s="92">
        <v>5.03</v>
      </c>
      <c r="J52" s="92"/>
      <c r="K52" s="98">
        <v>17697</v>
      </c>
      <c r="L52" s="98">
        <f t="shared" si="17"/>
        <v>89015.91</v>
      </c>
      <c r="M52" s="98">
        <f t="shared" si="6"/>
        <v>0</v>
      </c>
      <c r="N52" s="106">
        <v>16</v>
      </c>
      <c r="O52" s="106">
        <v>19</v>
      </c>
      <c r="P52" s="98"/>
      <c r="Q52" s="106">
        <f t="shared" si="7"/>
        <v>35</v>
      </c>
      <c r="R52" s="107">
        <f t="shared" si="8"/>
        <v>0.88888888888888884</v>
      </c>
      <c r="S52" s="107">
        <f t="shared" si="35"/>
        <v>0.79166666666666663</v>
      </c>
      <c r="T52" s="107">
        <f t="shared" si="35"/>
        <v>0</v>
      </c>
      <c r="U52" s="107">
        <f t="shared" si="10"/>
        <v>1.6805555555555554</v>
      </c>
      <c r="V52" s="97">
        <f t="shared" si="18"/>
        <v>38</v>
      </c>
      <c r="W52" s="98">
        <f t="shared" si="11"/>
        <v>79125.253333333341</v>
      </c>
      <c r="X52" s="98">
        <f t="shared" si="12"/>
        <v>0</v>
      </c>
      <c r="Y52" s="98">
        <f t="shared" si="13"/>
        <v>0</v>
      </c>
      <c r="Z52" s="98">
        <f t="shared" si="14"/>
        <v>79125.253333333341</v>
      </c>
      <c r="AA52" s="98"/>
      <c r="AB52" s="98"/>
      <c r="AC52" s="98"/>
      <c r="AD52" s="107"/>
      <c r="AE52" s="106"/>
      <c r="AF52" s="98"/>
      <c r="AG52" s="107"/>
      <c r="AH52" s="98"/>
      <c r="AI52" s="98"/>
      <c r="AJ52" s="102">
        <f t="shared" si="19"/>
        <v>1.6805555555555554</v>
      </c>
      <c r="AK52" s="98">
        <v>40</v>
      </c>
      <c r="AL52" s="97">
        <f t="shared" si="20"/>
        <v>11896.316666666666</v>
      </c>
      <c r="AM52" s="107"/>
      <c r="AN52" s="107"/>
      <c r="AO52" s="107"/>
      <c r="AP52" s="97">
        <f t="shared" si="21"/>
        <v>19808.842000000001</v>
      </c>
      <c r="AQ52" s="98">
        <f t="shared" si="36"/>
        <v>98934.095333333345</v>
      </c>
      <c r="AR52" s="98">
        <f t="shared" si="23"/>
        <v>7912.5253333333349</v>
      </c>
      <c r="AS52" s="97">
        <f t="shared" si="22"/>
        <v>98934.095333333345</v>
      </c>
      <c r="AT52" s="42"/>
      <c r="AU52" s="42"/>
    </row>
    <row r="53" spans="1:47" s="2" customFormat="1" ht="37.5" x14ac:dyDescent="0.2">
      <c r="A53" s="97">
        <v>39</v>
      </c>
      <c r="B53" s="105" t="s">
        <v>266</v>
      </c>
      <c r="C53" s="92" t="s">
        <v>174</v>
      </c>
      <c r="D53" s="92" t="s">
        <v>76</v>
      </c>
      <c r="E53" s="92" t="s">
        <v>45</v>
      </c>
      <c r="F53" s="92" t="s">
        <v>76</v>
      </c>
      <c r="G53" s="92" t="s">
        <v>45</v>
      </c>
      <c r="H53" s="92">
        <v>5.2</v>
      </c>
      <c r="I53" s="92">
        <v>5.2</v>
      </c>
      <c r="J53" s="92"/>
      <c r="K53" s="98">
        <v>17697</v>
      </c>
      <c r="L53" s="98">
        <f t="shared" si="17"/>
        <v>92024.400000000009</v>
      </c>
      <c r="M53" s="98">
        <f t="shared" si="6"/>
        <v>0</v>
      </c>
      <c r="N53" s="106">
        <v>4</v>
      </c>
      <c r="O53" s="106"/>
      <c r="P53" s="98"/>
      <c r="Q53" s="106">
        <f t="shared" si="7"/>
        <v>4</v>
      </c>
      <c r="R53" s="107">
        <f t="shared" si="8"/>
        <v>0.22222222222222221</v>
      </c>
      <c r="S53" s="107">
        <f t="shared" si="35"/>
        <v>0</v>
      </c>
      <c r="T53" s="107">
        <f t="shared" si="35"/>
        <v>0</v>
      </c>
      <c r="U53" s="107">
        <f t="shared" si="10"/>
        <v>0.22222222222222221</v>
      </c>
      <c r="V53" s="97">
        <v>39</v>
      </c>
      <c r="W53" s="98">
        <f t="shared" si="11"/>
        <v>20449.866666666669</v>
      </c>
      <c r="X53" s="98">
        <f t="shared" si="12"/>
        <v>0</v>
      </c>
      <c r="Y53" s="98">
        <f t="shared" si="13"/>
        <v>0</v>
      </c>
      <c r="Z53" s="98">
        <f t="shared" si="14"/>
        <v>20449.866666666669</v>
      </c>
      <c r="AA53" s="98"/>
      <c r="AB53" s="98"/>
      <c r="AC53" s="98"/>
      <c r="AD53" s="107"/>
      <c r="AE53" s="106"/>
      <c r="AF53" s="98"/>
      <c r="AG53" s="107"/>
      <c r="AH53" s="98"/>
      <c r="AI53" s="98"/>
      <c r="AJ53" s="102">
        <f t="shared" si="19"/>
        <v>0.22222222222222221</v>
      </c>
      <c r="AK53" s="98">
        <v>40</v>
      </c>
      <c r="AL53" s="97">
        <f t="shared" si="20"/>
        <v>1573.0666666666666</v>
      </c>
      <c r="AM53" s="107"/>
      <c r="AN53" s="107"/>
      <c r="AO53" s="107"/>
      <c r="AP53" s="97">
        <f t="shared" si="21"/>
        <v>3618.0533333333333</v>
      </c>
      <c r="AQ53" s="98">
        <f t="shared" si="36"/>
        <v>24067.920000000002</v>
      </c>
      <c r="AR53" s="98">
        <f t="shared" si="23"/>
        <v>2044.9866666666669</v>
      </c>
      <c r="AS53" s="97">
        <f t="shared" si="22"/>
        <v>24067.920000000002</v>
      </c>
      <c r="AT53" s="42"/>
      <c r="AU53" s="42"/>
    </row>
    <row r="54" spans="1:47" s="2" customFormat="1" ht="18.75" x14ac:dyDescent="0.2">
      <c r="A54" s="97">
        <f t="shared" si="16"/>
        <v>40</v>
      </c>
      <c r="B54" s="105" t="s">
        <v>242</v>
      </c>
      <c r="C54" s="92" t="s">
        <v>232</v>
      </c>
      <c r="D54" s="92"/>
      <c r="E54" s="92"/>
      <c r="F54" s="92" t="s">
        <v>22</v>
      </c>
      <c r="G54" s="92" t="s">
        <v>46</v>
      </c>
      <c r="H54" s="92"/>
      <c r="I54" s="92">
        <v>4.9000000000000004</v>
      </c>
      <c r="J54" s="92"/>
      <c r="K54" s="98">
        <v>17697</v>
      </c>
      <c r="L54" s="98">
        <f t="shared" ref="L54" si="37">I54*K54</f>
        <v>86715.3</v>
      </c>
      <c r="M54" s="98"/>
      <c r="N54" s="106">
        <v>9</v>
      </c>
      <c r="O54" s="106"/>
      <c r="P54" s="98"/>
      <c r="Q54" s="106">
        <f t="shared" ref="Q54" si="38">N54+O54+P54</f>
        <v>9</v>
      </c>
      <c r="R54" s="107">
        <f t="shared" ref="R54" si="39">N54/18</f>
        <v>0.5</v>
      </c>
      <c r="S54" s="107">
        <f t="shared" ref="S54" si="40">O54/24</f>
        <v>0</v>
      </c>
      <c r="T54" s="107">
        <f t="shared" ref="T54" si="41">P54/24</f>
        <v>0</v>
      </c>
      <c r="U54" s="107">
        <f t="shared" ref="U54" si="42">R54+S54+T54</f>
        <v>0.5</v>
      </c>
      <c r="V54" s="97">
        <f t="shared" si="18"/>
        <v>40</v>
      </c>
      <c r="W54" s="98">
        <f t="shared" ref="W54" si="43">L54/18*N54</f>
        <v>43357.649999999994</v>
      </c>
      <c r="X54" s="98">
        <f t="shared" ref="X54" si="44">M54/24*O54</f>
        <v>0</v>
      </c>
      <c r="Y54" s="98">
        <f t="shared" ref="Y54" si="45">M54/24*P54</f>
        <v>0</v>
      </c>
      <c r="Z54" s="98">
        <f t="shared" ref="Z54" si="46">W54+X54+Y54</f>
        <v>43357.649999999994</v>
      </c>
      <c r="AA54" s="98"/>
      <c r="AB54" s="98"/>
      <c r="AC54" s="98"/>
      <c r="AD54" s="107"/>
      <c r="AE54" s="106"/>
      <c r="AF54" s="98"/>
      <c r="AG54" s="107"/>
      <c r="AH54" s="98"/>
      <c r="AI54" s="98"/>
      <c r="AJ54" s="102">
        <f t="shared" si="19"/>
        <v>0.5</v>
      </c>
      <c r="AK54" s="98">
        <v>40</v>
      </c>
      <c r="AL54" s="97">
        <f t="shared" si="20"/>
        <v>3539.4</v>
      </c>
      <c r="AM54" s="107"/>
      <c r="AN54" s="107"/>
      <c r="AO54" s="107"/>
      <c r="AP54" s="97">
        <f t="shared" si="21"/>
        <v>7875.1649999999991</v>
      </c>
      <c r="AQ54" s="98">
        <f t="shared" si="36"/>
        <v>51232.814999999995</v>
      </c>
      <c r="AR54" s="98">
        <f t="shared" si="23"/>
        <v>4335.7649999999994</v>
      </c>
      <c r="AS54" s="97">
        <f t="shared" si="22"/>
        <v>51232.814999999995</v>
      </c>
      <c r="AT54" s="42"/>
      <c r="AU54" s="42"/>
    </row>
    <row r="55" spans="1:47" s="36" customFormat="1" ht="37.5" x14ac:dyDescent="0.2">
      <c r="A55" s="97">
        <v>41</v>
      </c>
      <c r="B55" s="105" t="s">
        <v>66</v>
      </c>
      <c r="C55" s="92" t="s">
        <v>175</v>
      </c>
      <c r="D55" s="92" t="s">
        <v>65</v>
      </c>
      <c r="E55" s="92" t="s">
        <v>44</v>
      </c>
      <c r="F55" s="92" t="s">
        <v>176</v>
      </c>
      <c r="G55" s="92" t="s">
        <v>171</v>
      </c>
      <c r="H55" s="92">
        <v>4.1399999999999997</v>
      </c>
      <c r="I55" s="92">
        <v>4.1900000000000004</v>
      </c>
      <c r="J55" s="92">
        <v>4.42</v>
      </c>
      <c r="K55" s="98">
        <v>17697</v>
      </c>
      <c r="L55" s="98">
        <f t="shared" si="17"/>
        <v>74150.430000000008</v>
      </c>
      <c r="M55" s="98">
        <f t="shared" si="6"/>
        <v>78220.740000000005</v>
      </c>
      <c r="N55" s="106">
        <v>17.5</v>
      </c>
      <c r="O55" s="106"/>
      <c r="P55" s="98">
        <v>12</v>
      </c>
      <c r="Q55" s="106">
        <f t="shared" si="7"/>
        <v>29.5</v>
      </c>
      <c r="R55" s="107">
        <f t="shared" si="8"/>
        <v>0.97222222222222221</v>
      </c>
      <c r="S55" s="107">
        <f t="shared" si="35"/>
        <v>0</v>
      </c>
      <c r="T55" s="107">
        <f t="shared" si="35"/>
        <v>0.5</v>
      </c>
      <c r="U55" s="107">
        <f t="shared" si="10"/>
        <v>1.4722222222222223</v>
      </c>
      <c r="V55" s="97">
        <v>41</v>
      </c>
      <c r="W55" s="98">
        <f t="shared" si="11"/>
        <v>72090.695833333346</v>
      </c>
      <c r="X55" s="98">
        <f t="shared" si="12"/>
        <v>0</v>
      </c>
      <c r="Y55" s="98">
        <f t="shared" si="13"/>
        <v>39110.370000000003</v>
      </c>
      <c r="Z55" s="98">
        <f t="shared" si="14"/>
        <v>111201.06583333336</v>
      </c>
      <c r="AA55" s="98"/>
      <c r="AB55" s="98"/>
      <c r="AC55" s="98"/>
      <c r="AD55" s="107"/>
      <c r="AE55" s="106"/>
      <c r="AF55" s="98"/>
      <c r="AG55" s="107"/>
      <c r="AH55" s="98"/>
      <c r="AI55" s="98"/>
      <c r="AJ55" s="102">
        <f t="shared" si="19"/>
        <v>0.97222222222222221</v>
      </c>
      <c r="AK55" s="98">
        <v>40</v>
      </c>
      <c r="AL55" s="97">
        <f t="shared" si="20"/>
        <v>6882.1666666666661</v>
      </c>
      <c r="AM55" s="107"/>
      <c r="AN55" s="107"/>
      <c r="AO55" s="107"/>
      <c r="AP55" s="97">
        <f t="shared" si="21"/>
        <v>18002.273250000002</v>
      </c>
      <c r="AQ55" s="98">
        <f t="shared" si="36"/>
        <v>129203.33908333335</v>
      </c>
      <c r="AR55" s="98">
        <f t="shared" si="23"/>
        <v>11120.106583333336</v>
      </c>
      <c r="AS55" s="97">
        <f t="shared" si="22"/>
        <v>129203.33908333335</v>
      </c>
      <c r="AT55" s="42"/>
      <c r="AU55" s="42"/>
    </row>
    <row r="56" spans="1:47" s="2" customFormat="1" ht="37.5" x14ac:dyDescent="0.2">
      <c r="A56" s="97">
        <f t="shared" si="16"/>
        <v>42</v>
      </c>
      <c r="B56" s="105" t="s">
        <v>257</v>
      </c>
      <c r="C56" s="92" t="s">
        <v>118</v>
      </c>
      <c r="D56" s="92" t="s">
        <v>64</v>
      </c>
      <c r="E56" s="92" t="s">
        <v>47</v>
      </c>
      <c r="F56" s="92" t="s">
        <v>64</v>
      </c>
      <c r="G56" s="92" t="s">
        <v>47</v>
      </c>
      <c r="H56" s="92">
        <v>5.41</v>
      </c>
      <c r="I56" s="92">
        <v>5.41</v>
      </c>
      <c r="J56" s="92"/>
      <c r="K56" s="98">
        <v>17697</v>
      </c>
      <c r="L56" s="98">
        <f t="shared" si="17"/>
        <v>95740.77</v>
      </c>
      <c r="M56" s="98">
        <f t="shared" si="6"/>
        <v>0</v>
      </c>
      <c r="N56" s="106">
        <v>6.5</v>
      </c>
      <c r="O56" s="106"/>
      <c r="P56" s="98"/>
      <c r="Q56" s="106">
        <f t="shared" si="7"/>
        <v>6.5</v>
      </c>
      <c r="R56" s="107">
        <f t="shared" si="8"/>
        <v>0.3611111111111111</v>
      </c>
      <c r="S56" s="107">
        <f t="shared" si="35"/>
        <v>0</v>
      </c>
      <c r="T56" s="107">
        <f t="shared" si="35"/>
        <v>0</v>
      </c>
      <c r="U56" s="107">
        <f t="shared" si="10"/>
        <v>0.3611111111111111</v>
      </c>
      <c r="V56" s="97">
        <f t="shared" si="18"/>
        <v>42</v>
      </c>
      <c r="W56" s="98">
        <f t="shared" si="11"/>
        <v>34573.055833333339</v>
      </c>
      <c r="X56" s="98">
        <f t="shared" si="12"/>
        <v>0</v>
      </c>
      <c r="Y56" s="98">
        <f t="shared" si="13"/>
        <v>0</v>
      </c>
      <c r="Z56" s="98">
        <f t="shared" si="14"/>
        <v>34573.055833333339</v>
      </c>
      <c r="AA56" s="98"/>
      <c r="AB56" s="98"/>
      <c r="AC56" s="98"/>
      <c r="AD56" s="107"/>
      <c r="AE56" s="106"/>
      <c r="AF56" s="98"/>
      <c r="AG56" s="107"/>
      <c r="AH56" s="98"/>
      <c r="AI56" s="98"/>
      <c r="AJ56" s="102">
        <f t="shared" si="19"/>
        <v>0.3611111111111111</v>
      </c>
      <c r="AK56" s="98">
        <v>40</v>
      </c>
      <c r="AL56" s="97">
        <f t="shared" si="20"/>
        <v>2556.2333333333336</v>
      </c>
      <c r="AM56" s="107"/>
      <c r="AN56" s="107"/>
      <c r="AO56" s="107"/>
      <c r="AP56" s="97">
        <f t="shared" si="21"/>
        <v>6013.5389166666682</v>
      </c>
      <c r="AQ56" s="98">
        <f t="shared" si="36"/>
        <v>40586.594750000004</v>
      </c>
      <c r="AR56" s="98">
        <f t="shared" si="23"/>
        <v>3457.3055833333342</v>
      </c>
      <c r="AS56" s="97">
        <f t="shared" si="22"/>
        <v>40586.594750000004</v>
      </c>
      <c r="AT56" s="42"/>
      <c r="AU56" s="42"/>
    </row>
    <row r="57" spans="1:47" s="36" customFormat="1" ht="56.25" x14ac:dyDescent="0.2">
      <c r="A57" s="109">
        <v>43</v>
      </c>
      <c r="B57" s="105" t="s">
        <v>267</v>
      </c>
      <c r="C57" s="92" t="s">
        <v>231</v>
      </c>
      <c r="D57" s="92"/>
      <c r="E57" s="92" t="s">
        <v>177</v>
      </c>
      <c r="F57" s="92" t="s">
        <v>23</v>
      </c>
      <c r="G57" s="92" t="s">
        <v>45</v>
      </c>
      <c r="H57" s="92">
        <v>4.2699999999999996</v>
      </c>
      <c r="I57" s="92">
        <v>4.79</v>
      </c>
      <c r="J57" s="92">
        <v>4.33</v>
      </c>
      <c r="K57" s="98">
        <v>17697</v>
      </c>
      <c r="L57" s="98">
        <f t="shared" si="17"/>
        <v>84768.63</v>
      </c>
      <c r="M57" s="98">
        <f t="shared" si="6"/>
        <v>76628.009999999995</v>
      </c>
      <c r="N57" s="106">
        <v>6.5</v>
      </c>
      <c r="O57" s="106"/>
      <c r="P57" s="98">
        <v>6</v>
      </c>
      <c r="Q57" s="106">
        <f t="shared" si="7"/>
        <v>12.5</v>
      </c>
      <c r="R57" s="107">
        <f t="shared" si="8"/>
        <v>0.3611111111111111</v>
      </c>
      <c r="S57" s="107">
        <f t="shared" si="35"/>
        <v>0</v>
      </c>
      <c r="T57" s="107">
        <f t="shared" si="35"/>
        <v>0.25</v>
      </c>
      <c r="U57" s="107">
        <f t="shared" si="10"/>
        <v>0.61111111111111116</v>
      </c>
      <c r="V57" s="109">
        <v>43</v>
      </c>
      <c r="W57" s="98">
        <f t="shared" si="11"/>
        <v>30610.894166666669</v>
      </c>
      <c r="X57" s="98">
        <f t="shared" si="12"/>
        <v>0</v>
      </c>
      <c r="Y57" s="98">
        <f t="shared" si="13"/>
        <v>19157.002499999999</v>
      </c>
      <c r="Z57" s="98">
        <f t="shared" si="14"/>
        <v>49767.896666666667</v>
      </c>
      <c r="AA57" s="98"/>
      <c r="AB57" s="98"/>
      <c r="AC57" s="98"/>
      <c r="AD57" s="107"/>
      <c r="AE57" s="106"/>
      <c r="AF57" s="98"/>
      <c r="AG57" s="107"/>
      <c r="AH57" s="98"/>
      <c r="AI57" s="98"/>
      <c r="AJ57" s="102">
        <f t="shared" si="19"/>
        <v>0.3611111111111111</v>
      </c>
      <c r="AK57" s="98">
        <v>40</v>
      </c>
      <c r="AL57" s="97">
        <f t="shared" si="20"/>
        <v>2556.2333333333336</v>
      </c>
      <c r="AM57" s="107"/>
      <c r="AN57" s="107"/>
      <c r="AO57" s="107"/>
      <c r="AP57" s="97">
        <f t="shared" si="21"/>
        <v>7533.023000000001</v>
      </c>
      <c r="AQ57" s="98">
        <f t="shared" si="36"/>
        <v>57300.919666666668</v>
      </c>
      <c r="AR57" s="98">
        <f t="shared" si="23"/>
        <v>4976.7896666666675</v>
      </c>
      <c r="AS57" s="97">
        <f t="shared" si="22"/>
        <v>57300.919666666668</v>
      </c>
      <c r="AT57" s="42"/>
      <c r="AU57" s="42"/>
    </row>
    <row r="58" spans="1:47" s="36" customFormat="1" ht="56.25" x14ac:dyDescent="0.2">
      <c r="A58" s="98">
        <f t="shared" si="16"/>
        <v>44</v>
      </c>
      <c r="B58" s="105" t="s">
        <v>268</v>
      </c>
      <c r="C58" s="92" t="s">
        <v>0</v>
      </c>
      <c r="D58" s="92"/>
      <c r="E58" s="92"/>
      <c r="F58" s="92" t="s">
        <v>65</v>
      </c>
      <c r="G58" s="92" t="s">
        <v>44</v>
      </c>
      <c r="H58" s="92"/>
      <c r="I58" s="92">
        <v>4.0999999999999996</v>
      </c>
      <c r="J58" s="92"/>
      <c r="K58" s="98">
        <v>17697</v>
      </c>
      <c r="L58" s="98">
        <f t="shared" si="17"/>
        <v>72557.7</v>
      </c>
      <c r="M58" s="98">
        <f t="shared" ref="M58:M59" si="47">K58*J58</f>
        <v>0</v>
      </c>
      <c r="N58" s="106">
        <v>15</v>
      </c>
      <c r="O58" s="106"/>
      <c r="P58" s="98"/>
      <c r="Q58" s="106">
        <f t="shared" ref="Q58:Q59" si="48">N58+O58+P58</f>
        <v>15</v>
      </c>
      <c r="R58" s="107">
        <f t="shared" ref="R58" si="49">N58/18</f>
        <v>0.83333333333333337</v>
      </c>
      <c r="S58" s="107">
        <f t="shared" ref="S58" si="50">O58/24</f>
        <v>0</v>
      </c>
      <c r="T58" s="107">
        <f t="shared" ref="T58" si="51">P58/24</f>
        <v>0</v>
      </c>
      <c r="U58" s="107">
        <f t="shared" ref="U58:U59" si="52">R58+S58+T58</f>
        <v>0.83333333333333337</v>
      </c>
      <c r="V58" s="98">
        <f t="shared" si="18"/>
        <v>44</v>
      </c>
      <c r="W58" s="98">
        <f t="shared" ref="W58:W59" si="53">L58/18*N58</f>
        <v>60464.75</v>
      </c>
      <c r="X58" s="98">
        <f t="shared" ref="X58:X59" si="54">M58/24*O58</f>
        <v>0</v>
      </c>
      <c r="Y58" s="98">
        <f t="shared" ref="Y58:Y59" si="55">M58/24*P58</f>
        <v>0</v>
      </c>
      <c r="Z58" s="98">
        <f t="shared" ref="Z58:Z59" si="56">W58+X58+Y58</f>
        <v>60464.75</v>
      </c>
      <c r="AA58" s="98">
        <v>4</v>
      </c>
      <c r="AB58" s="98">
        <v>20</v>
      </c>
      <c r="AC58" s="98">
        <f>17697*AB58%/18*AA58</f>
        <v>786.5333333333333</v>
      </c>
      <c r="AD58" s="107">
        <v>2</v>
      </c>
      <c r="AE58" s="106">
        <v>10</v>
      </c>
      <c r="AF58" s="98">
        <f>17697*AE58%/18*AD58</f>
        <v>196.63333333333333</v>
      </c>
      <c r="AG58" s="107">
        <v>1</v>
      </c>
      <c r="AH58" s="98">
        <v>30</v>
      </c>
      <c r="AI58" s="98">
        <f>17697*AH58%*AG58</f>
        <v>5309.0999999999995</v>
      </c>
      <c r="AJ58" s="102">
        <f t="shared" si="19"/>
        <v>0.83333333333333337</v>
      </c>
      <c r="AK58" s="98">
        <v>40</v>
      </c>
      <c r="AL58" s="97">
        <f t="shared" si="20"/>
        <v>5899</v>
      </c>
      <c r="AM58" s="107"/>
      <c r="AN58" s="107"/>
      <c r="AO58" s="107"/>
      <c r="AP58" s="97">
        <f>AO58+AN58+AM58+AL58+AI58+AF58+AC58+AR58+18139</f>
        <v>36376.741666666669</v>
      </c>
      <c r="AQ58" s="98">
        <f t="shared" si="36"/>
        <v>96841.491666666669</v>
      </c>
      <c r="AR58" s="98">
        <f t="shared" si="23"/>
        <v>6046.4750000000004</v>
      </c>
      <c r="AS58" s="97">
        <f t="shared" si="22"/>
        <v>96841.491666666669</v>
      </c>
      <c r="AT58" s="42"/>
      <c r="AU58" s="42"/>
    </row>
    <row r="59" spans="1:47" s="36" customFormat="1" ht="18.75" x14ac:dyDescent="0.2">
      <c r="A59" s="97">
        <v>45</v>
      </c>
      <c r="B59" s="105" t="s">
        <v>269</v>
      </c>
      <c r="C59" s="92" t="s">
        <v>155</v>
      </c>
      <c r="D59" s="92"/>
      <c r="E59" s="92"/>
      <c r="F59" s="92" t="s">
        <v>22</v>
      </c>
      <c r="G59" s="92" t="s">
        <v>46</v>
      </c>
      <c r="H59" s="92"/>
      <c r="I59" s="92">
        <v>4.9000000000000004</v>
      </c>
      <c r="J59" s="92"/>
      <c r="K59" s="98">
        <v>17697</v>
      </c>
      <c r="L59" s="98">
        <f t="shared" si="17"/>
        <v>86715.3</v>
      </c>
      <c r="M59" s="98">
        <f t="shared" si="47"/>
        <v>0</v>
      </c>
      <c r="N59" s="106">
        <v>5</v>
      </c>
      <c r="O59" s="106"/>
      <c r="P59" s="98"/>
      <c r="Q59" s="106">
        <f t="shared" si="48"/>
        <v>5</v>
      </c>
      <c r="R59" s="107">
        <f t="shared" ref="R59" si="57">N59/18</f>
        <v>0.27777777777777779</v>
      </c>
      <c r="S59" s="107">
        <f t="shared" ref="S59" si="58">O59/24</f>
        <v>0</v>
      </c>
      <c r="T59" s="107">
        <f t="shared" ref="T59" si="59">P59/24</f>
        <v>0</v>
      </c>
      <c r="U59" s="107">
        <f t="shared" si="52"/>
        <v>0.27777777777777779</v>
      </c>
      <c r="V59" s="97">
        <v>45</v>
      </c>
      <c r="W59" s="98">
        <f t="shared" si="53"/>
        <v>24087.583333333332</v>
      </c>
      <c r="X59" s="98">
        <f t="shared" si="54"/>
        <v>0</v>
      </c>
      <c r="Y59" s="98">
        <f t="shared" si="55"/>
        <v>0</v>
      </c>
      <c r="Z59" s="98">
        <f t="shared" si="56"/>
        <v>24087.583333333332</v>
      </c>
      <c r="AA59" s="98"/>
      <c r="AB59" s="98"/>
      <c r="AC59" s="98"/>
      <c r="AD59" s="107"/>
      <c r="AE59" s="106"/>
      <c r="AF59" s="98"/>
      <c r="AG59" s="107">
        <v>1</v>
      </c>
      <c r="AH59" s="98">
        <v>15</v>
      </c>
      <c r="AI59" s="98">
        <f>17697*AH59%*AG59</f>
        <v>2654.5499999999997</v>
      </c>
      <c r="AJ59" s="102">
        <f t="shared" si="19"/>
        <v>0.27777777777777779</v>
      </c>
      <c r="AK59" s="98">
        <v>40</v>
      </c>
      <c r="AL59" s="97">
        <f t="shared" si="20"/>
        <v>1966.3333333333335</v>
      </c>
      <c r="AM59" s="107"/>
      <c r="AN59" s="107"/>
      <c r="AO59" s="107"/>
      <c r="AP59" s="97">
        <f>AO59+AN59+AM59+AL59+AI59+AF59+AC59+AR59+7226</f>
        <v>14255.641666666666</v>
      </c>
      <c r="AQ59" s="98">
        <f t="shared" si="36"/>
        <v>38343.224999999999</v>
      </c>
      <c r="AR59" s="98">
        <f t="shared" si="23"/>
        <v>2408.7583333333332</v>
      </c>
      <c r="AS59" s="97">
        <f t="shared" si="22"/>
        <v>38343.224999999999</v>
      </c>
      <c r="AT59" s="42"/>
      <c r="AU59" s="42"/>
    </row>
    <row r="60" spans="1:47" s="2" customFormat="1" ht="18.75" x14ac:dyDescent="0.2">
      <c r="A60" s="97">
        <v>46</v>
      </c>
      <c r="B60" s="99" t="s">
        <v>248</v>
      </c>
      <c r="C60" s="92" t="s">
        <v>119</v>
      </c>
      <c r="D60" s="92" t="s">
        <v>77</v>
      </c>
      <c r="E60" s="92"/>
      <c r="F60" s="92" t="s">
        <v>77</v>
      </c>
      <c r="G60" s="92" t="s">
        <v>51</v>
      </c>
      <c r="H60" s="92"/>
      <c r="I60" s="92"/>
      <c r="J60" s="92">
        <v>4.55</v>
      </c>
      <c r="K60" s="98">
        <v>17697</v>
      </c>
      <c r="L60" s="98">
        <f t="shared" si="17"/>
        <v>0</v>
      </c>
      <c r="M60" s="98">
        <f t="shared" si="6"/>
        <v>80521.349999999991</v>
      </c>
      <c r="N60" s="106"/>
      <c r="O60" s="106"/>
      <c r="P60" s="98">
        <v>6</v>
      </c>
      <c r="Q60" s="106">
        <f t="shared" si="7"/>
        <v>6</v>
      </c>
      <c r="R60" s="107">
        <f t="shared" si="8"/>
        <v>0</v>
      </c>
      <c r="S60" s="107">
        <f t="shared" si="35"/>
        <v>0</v>
      </c>
      <c r="T60" s="107">
        <f t="shared" si="35"/>
        <v>0.25</v>
      </c>
      <c r="U60" s="107">
        <f t="shared" si="10"/>
        <v>0.25</v>
      </c>
      <c r="V60" s="97">
        <v>46</v>
      </c>
      <c r="W60" s="98">
        <f t="shared" si="11"/>
        <v>0</v>
      </c>
      <c r="X60" s="98">
        <f t="shared" si="12"/>
        <v>0</v>
      </c>
      <c r="Y60" s="98">
        <f t="shared" si="13"/>
        <v>20130.337499999998</v>
      </c>
      <c r="Z60" s="98">
        <f t="shared" si="14"/>
        <v>20130.337499999998</v>
      </c>
      <c r="AA60" s="98"/>
      <c r="AB60" s="98"/>
      <c r="AC60" s="98"/>
      <c r="AD60" s="107"/>
      <c r="AE60" s="106"/>
      <c r="AF60" s="98"/>
      <c r="AG60" s="107"/>
      <c r="AH60" s="98"/>
      <c r="AI60" s="98"/>
      <c r="AJ60" s="102">
        <f t="shared" si="19"/>
        <v>0</v>
      </c>
      <c r="AK60" s="98">
        <v>40</v>
      </c>
      <c r="AL60" s="97">
        <f t="shared" si="20"/>
        <v>0</v>
      </c>
      <c r="AM60" s="107"/>
      <c r="AN60" s="107"/>
      <c r="AO60" s="107"/>
      <c r="AP60" s="97">
        <f t="shared" si="21"/>
        <v>2013.0337499999998</v>
      </c>
      <c r="AQ60" s="98">
        <f t="shared" si="36"/>
        <v>22143.371249999997</v>
      </c>
      <c r="AR60" s="98">
        <f t="shared" si="23"/>
        <v>2013.0337499999998</v>
      </c>
      <c r="AS60" s="97">
        <f t="shared" si="22"/>
        <v>22143.371249999997</v>
      </c>
      <c r="AT60" s="42"/>
      <c r="AU60" s="42"/>
    </row>
    <row r="61" spans="1:47" s="2" customFormat="1" ht="37.5" x14ac:dyDescent="0.2">
      <c r="A61" s="97">
        <v>47</v>
      </c>
      <c r="B61" s="105" t="s">
        <v>265</v>
      </c>
      <c r="C61" s="92" t="s">
        <v>95</v>
      </c>
      <c r="D61" s="92" t="s">
        <v>69</v>
      </c>
      <c r="E61" s="92" t="s">
        <v>47</v>
      </c>
      <c r="F61" s="92" t="s">
        <v>69</v>
      </c>
      <c r="G61" s="92" t="s">
        <v>222</v>
      </c>
      <c r="H61" s="92">
        <v>5.41</v>
      </c>
      <c r="I61" s="92">
        <v>5.41</v>
      </c>
      <c r="J61" s="92">
        <v>4.75</v>
      </c>
      <c r="K61" s="98">
        <v>17697</v>
      </c>
      <c r="L61" s="98">
        <f t="shared" si="17"/>
        <v>95740.77</v>
      </c>
      <c r="M61" s="98">
        <f t="shared" si="6"/>
        <v>84060.75</v>
      </c>
      <c r="N61" s="106">
        <v>18</v>
      </c>
      <c r="O61" s="106">
        <v>0</v>
      </c>
      <c r="P61" s="98"/>
      <c r="Q61" s="106">
        <f t="shared" si="7"/>
        <v>18</v>
      </c>
      <c r="R61" s="107">
        <f t="shared" si="8"/>
        <v>1</v>
      </c>
      <c r="S61" s="107">
        <f t="shared" si="35"/>
        <v>0</v>
      </c>
      <c r="T61" s="107">
        <f t="shared" si="35"/>
        <v>0</v>
      </c>
      <c r="U61" s="107">
        <f t="shared" si="10"/>
        <v>1</v>
      </c>
      <c r="V61" s="97">
        <v>47</v>
      </c>
      <c r="W61" s="98">
        <f t="shared" si="11"/>
        <v>95740.770000000019</v>
      </c>
      <c r="X61" s="98">
        <f t="shared" si="12"/>
        <v>0</v>
      </c>
      <c r="Y61" s="98">
        <f t="shared" si="13"/>
        <v>0</v>
      </c>
      <c r="Z61" s="98">
        <f t="shared" si="14"/>
        <v>95740.770000000019</v>
      </c>
      <c r="AA61" s="98"/>
      <c r="AB61" s="98"/>
      <c r="AC61" s="98"/>
      <c r="AD61" s="107"/>
      <c r="AE61" s="106"/>
      <c r="AF61" s="98"/>
      <c r="AG61" s="107"/>
      <c r="AH61" s="98"/>
      <c r="AI61" s="98"/>
      <c r="AJ61" s="102">
        <f t="shared" si="19"/>
        <v>1</v>
      </c>
      <c r="AK61" s="98">
        <v>40</v>
      </c>
      <c r="AL61" s="97">
        <f t="shared" si="20"/>
        <v>7078.8</v>
      </c>
      <c r="AM61" s="107"/>
      <c r="AN61" s="107"/>
      <c r="AO61" s="107"/>
      <c r="AP61" s="97">
        <f t="shared" si="21"/>
        <v>16652.877000000004</v>
      </c>
      <c r="AQ61" s="98">
        <f t="shared" si="36"/>
        <v>112393.64700000003</v>
      </c>
      <c r="AR61" s="98">
        <f t="shared" si="23"/>
        <v>9574.077000000003</v>
      </c>
      <c r="AS61" s="97">
        <f t="shared" si="22"/>
        <v>112393.64700000003</v>
      </c>
      <c r="AT61" s="42"/>
      <c r="AU61" s="42"/>
    </row>
    <row r="62" spans="1:47" s="2" customFormat="1" ht="37.5" x14ac:dyDescent="0.2">
      <c r="A62" s="97">
        <f t="shared" si="16"/>
        <v>48</v>
      </c>
      <c r="B62" s="105" t="s">
        <v>266</v>
      </c>
      <c r="C62" s="92" t="s">
        <v>178</v>
      </c>
      <c r="D62" s="92"/>
      <c r="E62" s="92"/>
      <c r="F62" s="92" t="s">
        <v>28</v>
      </c>
      <c r="G62" s="92" t="s">
        <v>47</v>
      </c>
      <c r="H62" s="92">
        <v>5.41</v>
      </c>
      <c r="I62" s="92">
        <v>5.41</v>
      </c>
      <c r="J62" s="92"/>
      <c r="K62" s="98">
        <v>17697</v>
      </c>
      <c r="L62" s="98">
        <f t="shared" ref="L62" si="60">I62*K62</f>
        <v>95740.77</v>
      </c>
      <c r="M62" s="98">
        <f t="shared" ref="M62" si="61">K62*J62</f>
        <v>0</v>
      </c>
      <c r="N62" s="106">
        <v>12.5</v>
      </c>
      <c r="O62" s="106"/>
      <c r="P62" s="98"/>
      <c r="Q62" s="106">
        <f t="shared" si="7"/>
        <v>12.5</v>
      </c>
      <c r="R62" s="107">
        <f t="shared" si="8"/>
        <v>0.69444444444444442</v>
      </c>
      <c r="S62" s="107"/>
      <c r="T62" s="107"/>
      <c r="U62" s="107">
        <f t="shared" si="10"/>
        <v>0.69444444444444442</v>
      </c>
      <c r="V62" s="97">
        <f t="shared" si="18"/>
        <v>48</v>
      </c>
      <c r="W62" s="98">
        <f t="shared" si="11"/>
        <v>66486.645833333343</v>
      </c>
      <c r="X62" s="98"/>
      <c r="Y62" s="98"/>
      <c r="Z62" s="98">
        <f t="shared" si="14"/>
        <v>66486.645833333343</v>
      </c>
      <c r="AA62" s="98"/>
      <c r="AB62" s="98"/>
      <c r="AC62" s="98"/>
      <c r="AD62" s="107"/>
      <c r="AE62" s="106"/>
      <c r="AF62" s="98"/>
      <c r="AG62" s="107"/>
      <c r="AH62" s="98"/>
      <c r="AI62" s="98"/>
      <c r="AJ62" s="102">
        <f t="shared" si="19"/>
        <v>0.69444444444444442</v>
      </c>
      <c r="AK62" s="98">
        <v>40</v>
      </c>
      <c r="AL62" s="97">
        <f t="shared" si="20"/>
        <v>4915.833333333333</v>
      </c>
      <c r="AM62" s="107"/>
      <c r="AN62" s="107"/>
      <c r="AO62" s="107"/>
      <c r="AP62" s="97">
        <f t="shared" si="21"/>
        <v>4915.833333333333</v>
      </c>
      <c r="AQ62" s="98">
        <f t="shared" si="36"/>
        <v>71402.479166666672</v>
      </c>
      <c r="AR62" s="98"/>
      <c r="AS62" s="97">
        <f t="shared" si="22"/>
        <v>71402.479166666672</v>
      </c>
      <c r="AT62" s="42"/>
      <c r="AU62" s="42"/>
    </row>
    <row r="63" spans="1:47" s="2" customFormat="1" ht="18.75" x14ac:dyDescent="0.2">
      <c r="A63" s="97">
        <v>49</v>
      </c>
      <c r="B63" s="99" t="s">
        <v>248</v>
      </c>
      <c r="C63" s="92" t="s">
        <v>120</v>
      </c>
      <c r="D63" s="92" t="s">
        <v>77</v>
      </c>
      <c r="E63" s="92"/>
      <c r="F63" s="92" t="s">
        <v>77</v>
      </c>
      <c r="G63" s="92" t="s">
        <v>51</v>
      </c>
      <c r="H63" s="92"/>
      <c r="I63" s="92"/>
      <c r="J63" s="92">
        <v>4.62</v>
      </c>
      <c r="K63" s="98">
        <v>17697</v>
      </c>
      <c r="L63" s="98">
        <f t="shared" si="17"/>
        <v>0</v>
      </c>
      <c r="M63" s="98">
        <f t="shared" si="6"/>
        <v>81760.14</v>
      </c>
      <c r="N63" s="106"/>
      <c r="O63" s="106"/>
      <c r="P63" s="98">
        <v>6</v>
      </c>
      <c r="Q63" s="106">
        <f t="shared" si="7"/>
        <v>6</v>
      </c>
      <c r="R63" s="107">
        <f t="shared" si="8"/>
        <v>0</v>
      </c>
      <c r="S63" s="107">
        <f t="shared" si="35"/>
        <v>0</v>
      </c>
      <c r="T63" s="107">
        <f t="shared" si="35"/>
        <v>0.25</v>
      </c>
      <c r="U63" s="107">
        <f t="shared" si="10"/>
        <v>0.25</v>
      </c>
      <c r="V63" s="97">
        <v>49</v>
      </c>
      <c r="W63" s="98">
        <f t="shared" si="11"/>
        <v>0</v>
      </c>
      <c r="X63" s="98">
        <f t="shared" si="12"/>
        <v>0</v>
      </c>
      <c r="Y63" s="98">
        <f t="shared" si="13"/>
        <v>20440.035</v>
      </c>
      <c r="Z63" s="98">
        <f t="shared" si="14"/>
        <v>20440.035</v>
      </c>
      <c r="AA63" s="98"/>
      <c r="AB63" s="98"/>
      <c r="AC63" s="98"/>
      <c r="AD63" s="107"/>
      <c r="AE63" s="106"/>
      <c r="AF63" s="98"/>
      <c r="AG63" s="107"/>
      <c r="AH63" s="98"/>
      <c r="AI63" s="98"/>
      <c r="AJ63" s="102">
        <f t="shared" si="19"/>
        <v>0</v>
      </c>
      <c r="AK63" s="98">
        <v>40</v>
      </c>
      <c r="AL63" s="97">
        <f t="shared" si="20"/>
        <v>0</v>
      </c>
      <c r="AM63" s="107"/>
      <c r="AN63" s="107"/>
      <c r="AO63" s="107"/>
      <c r="AP63" s="97">
        <f t="shared" si="21"/>
        <v>2044.0035</v>
      </c>
      <c r="AQ63" s="98">
        <f t="shared" si="36"/>
        <v>22484.038499999999</v>
      </c>
      <c r="AR63" s="98">
        <f t="shared" ref="AR63:AR76" si="62">Z63*10%</f>
        <v>2044.0035</v>
      </c>
      <c r="AS63" s="97">
        <f t="shared" si="22"/>
        <v>22484.038499999999</v>
      </c>
      <c r="AT63" s="42"/>
      <c r="AU63" s="42"/>
    </row>
    <row r="64" spans="1:47" s="2" customFormat="1" ht="56.25" x14ac:dyDescent="0.2">
      <c r="A64" s="97">
        <f t="shared" si="16"/>
        <v>50</v>
      </c>
      <c r="B64" s="105" t="s">
        <v>261</v>
      </c>
      <c r="C64" s="92" t="s">
        <v>179</v>
      </c>
      <c r="D64" s="92" t="s">
        <v>78</v>
      </c>
      <c r="E64" s="92" t="s">
        <v>45</v>
      </c>
      <c r="F64" s="92" t="s">
        <v>72</v>
      </c>
      <c r="G64" s="92" t="s">
        <v>180</v>
      </c>
      <c r="H64" s="92">
        <v>4.79</v>
      </c>
      <c r="I64" s="92">
        <v>4.79</v>
      </c>
      <c r="J64" s="92">
        <v>4.49</v>
      </c>
      <c r="K64" s="98">
        <v>17697</v>
      </c>
      <c r="L64" s="98">
        <f t="shared" si="17"/>
        <v>84768.63</v>
      </c>
      <c r="M64" s="98">
        <f t="shared" si="6"/>
        <v>79459.53</v>
      </c>
      <c r="N64" s="106">
        <v>21</v>
      </c>
      <c r="O64" s="106"/>
      <c r="P64" s="98">
        <v>6</v>
      </c>
      <c r="Q64" s="106">
        <f t="shared" si="7"/>
        <v>27</v>
      </c>
      <c r="R64" s="107">
        <f t="shared" si="8"/>
        <v>1.1666666666666667</v>
      </c>
      <c r="S64" s="107">
        <f t="shared" si="35"/>
        <v>0</v>
      </c>
      <c r="T64" s="107">
        <f t="shared" si="35"/>
        <v>0.25</v>
      </c>
      <c r="U64" s="107">
        <f t="shared" si="10"/>
        <v>1.4166666666666667</v>
      </c>
      <c r="V64" s="97">
        <f t="shared" si="18"/>
        <v>50</v>
      </c>
      <c r="W64" s="98">
        <f t="shared" si="11"/>
        <v>98896.735000000015</v>
      </c>
      <c r="X64" s="98">
        <f t="shared" si="12"/>
        <v>0</v>
      </c>
      <c r="Y64" s="98">
        <f t="shared" si="13"/>
        <v>19864.8825</v>
      </c>
      <c r="Z64" s="98">
        <f t="shared" si="14"/>
        <v>118761.61750000002</v>
      </c>
      <c r="AA64" s="98"/>
      <c r="AB64" s="98"/>
      <c r="AC64" s="98"/>
      <c r="AD64" s="107"/>
      <c r="AE64" s="106"/>
      <c r="AF64" s="98"/>
      <c r="AG64" s="107"/>
      <c r="AH64" s="98"/>
      <c r="AI64" s="98"/>
      <c r="AJ64" s="102">
        <f t="shared" si="19"/>
        <v>1.1666666666666667</v>
      </c>
      <c r="AK64" s="98">
        <v>40</v>
      </c>
      <c r="AL64" s="97">
        <f t="shared" si="20"/>
        <v>8258.6</v>
      </c>
      <c r="AM64" s="107"/>
      <c r="AN64" s="107"/>
      <c r="AO64" s="107"/>
      <c r="AP64" s="97">
        <f t="shared" si="21"/>
        <v>20134.761750000005</v>
      </c>
      <c r="AQ64" s="98">
        <f t="shared" si="36"/>
        <v>138896.37925000003</v>
      </c>
      <c r="AR64" s="98">
        <f t="shared" si="62"/>
        <v>11876.161750000003</v>
      </c>
      <c r="AS64" s="97">
        <f t="shared" si="22"/>
        <v>138896.37925000003</v>
      </c>
      <c r="AT64" s="42"/>
      <c r="AU64" s="42"/>
    </row>
    <row r="65" spans="1:50" s="2" customFormat="1" ht="18.75" x14ac:dyDescent="0.2">
      <c r="A65" s="97">
        <v>51</v>
      </c>
      <c r="B65" s="99" t="s">
        <v>248</v>
      </c>
      <c r="C65" s="92" t="s">
        <v>96</v>
      </c>
      <c r="D65" s="92" t="s">
        <v>77</v>
      </c>
      <c r="E65" s="92"/>
      <c r="F65" s="92" t="s">
        <v>77</v>
      </c>
      <c r="G65" s="92" t="s">
        <v>48</v>
      </c>
      <c r="H65" s="92"/>
      <c r="I65" s="92"/>
      <c r="J65" s="92">
        <v>4.4000000000000004</v>
      </c>
      <c r="K65" s="98">
        <v>17697</v>
      </c>
      <c r="L65" s="98">
        <f t="shared" si="17"/>
        <v>0</v>
      </c>
      <c r="M65" s="98">
        <f t="shared" si="6"/>
        <v>77866.8</v>
      </c>
      <c r="N65" s="106"/>
      <c r="O65" s="106"/>
      <c r="P65" s="98">
        <v>6</v>
      </c>
      <c r="Q65" s="106">
        <f t="shared" si="7"/>
        <v>6</v>
      </c>
      <c r="R65" s="107">
        <f t="shared" si="8"/>
        <v>0</v>
      </c>
      <c r="S65" s="107">
        <f t="shared" si="35"/>
        <v>0</v>
      </c>
      <c r="T65" s="107">
        <f t="shared" si="35"/>
        <v>0.25</v>
      </c>
      <c r="U65" s="107">
        <f t="shared" si="10"/>
        <v>0.25</v>
      </c>
      <c r="V65" s="97">
        <v>51</v>
      </c>
      <c r="W65" s="98">
        <f t="shared" si="11"/>
        <v>0</v>
      </c>
      <c r="X65" s="98">
        <f t="shared" si="12"/>
        <v>0</v>
      </c>
      <c r="Y65" s="98">
        <f t="shared" si="13"/>
        <v>19466.7</v>
      </c>
      <c r="Z65" s="98">
        <f t="shared" si="14"/>
        <v>19466.7</v>
      </c>
      <c r="AA65" s="98"/>
      <c r="AB65" s="98"/>
      <c r="AC65" s="98"/>
      <c r="AD65" s="107"/>
      <c r="AE65" s="106"/>
      <c r="AF65" s="98"/>
      <c r="AG65" s="107"/>
      <c r="AH65" s="98"/>
      <c r="AI65" s="98"/>
      <c r="AJ65" s="102">
        <f t="shared" si="19"/>
        <v>0</v>
      </c>
      <c r="AK65" s="98">
        <v>40</v>
      </c>
      <c r="AL65" s="97">
        <f t="shared" si="20"/>
        <v>0</v>
      </c>
      <c r="AM65" s="107"/>
      <c r="AN65" s="107"/>
      <c r="AO65" s="107"/>
      <c r="AP65" s="97">
        <f t="shared" si="21"/>
        <v>1946.67</v>
      </c>
      <c r="AQ65" s="98">
        <f t="shared" si="36"/>
        <v>21413.370000000003</v>
      </c>
      <c r="AR65" s="98">
        <f t="shared" si="62"/>
        <v>1946.67</v>
      </c>
      <c r="AS65" s="97">
        <f t="shared" si="22"/>
        <v>21413.370000000003</v>
      </c>
      <c r="AT65" s="42"/>
      <c r="AU65" s="42"/>
    </row>
    <row r="66" spans="1:50" s="2" customFormat="1" ht="56.25" x14ac:dyDescent="0.2">
      <c r="A66" s="97">
        <v>52</v>
      </c>
      <c r="B66" s="105" t="s">
        <v>260</v>
      </c>
      <c r="C66" s="92" t="s">
        <v>182</v>
      </c>
      <c r="D66" s="92" t="s">
        <v>79</v>
      </c>
      <c r="E66" s="92" t="s">
        <v>45</v>
      </c>
      <c r="F66" s="92" t="s">
        <v>79</v>
      </c>
      <c r="G66" s="92" t="s">
        <v>181</v>
      </c>
      <c r="H66" s="92">
        <v>4.8600000000000003</v>
      </c>
      <c r="I66" s="92">
        <v>4.8600000000000003</v>
      </c>
      <c r="J66" s="92">
        <v>4.2300000000000004</v>
      </c>
      <c r="K66" s="98">
        <v>17697</v>
      </c>
      <c r="L66" s="98">
        <f t="shared" si="17"/>
        <v>86007.420000000013</v>
      </c>
      <c r="M66" s="98">
        <f t="shared" si="6"/>
        <v>74858.310000000012</v>
      </c>
      <c r="N66" s="106">
        <v>15.5</v>
      </c>
      <c r="O66" s="106">
        <v>9</v>
      </c>
      <c r="P66" s="98">
        <v>12</v>
      </c>
      <c r="Q66" s="106">
        <f t="shared" si="7"/>
        <v>36.5</v>
      </c>
      <c r="R66" s="107">
        <f t="shared" si="8"/>
        <v>0.86111111111111116</v>
      </c>
      <c r="S66" s="107">
        <f t="shared" si="35"/>
        <v>0.375</v>
      </c>
      <c r="T66" s="107">
        <f t="shared" si="35"/>
        <v>0.5</v>
      </c>
      <c r="U66" s="107">
        <f t="shared" si="10"/>
        <v>1.7361111111111112</v>
      </c>
      <c r="V66" s="97">
        <v>52</v>
      </c>
      <c r="W66" s="98">
        <f t="shared" si="11"/>
        <v>74061.945000000007</v>
      </c>
      <c r="X66" s="98">
        <f t="shared" si="12"/>
        <v>28071.866250000006</v>
      </c>
      <c r="Y66" s="98">
        <f t="shared" si="13"/>
        <v>37429.155000000006</v>
      </c>
      <c r="Z66" s="98">
        <f t="shared" si="14"/>
        <v>139562.96625000003</v>
      </c>
      <c r="AA66" s="98"/>
      <c r="AB66" s="98"/>
      <c r="AC66" s="98"/>
      <c r="AD66" s="107"/>
      <c r="AE66" s="106"/>
      <c r="AF66" s="98"/>
      <c r="AG66" s="107"/>
      <c r="AH66" s="98"/>
      <c r="AI66" s="98"/>
      <c r="AJ66" s="102">
        <f t="shared" si="19"/>
        <v>1.2361111111111112</v>
      </c>
      <c r="AK66" s="98">
        <v>40</v>
      </c>
      <c r="AL66" s="97">
        <f t="shared" si="20"/>
        <v>8750.1833333333343</v>
      </c>
      <c r="AM66" s="107"/>
      <c r="AN66" s="107"/>
      <c r="AO66" s="107"/>
      <c r="AP66" s="97">
        <f t="shared" si="21"/>
        <v>22706.479958333337</v>
      </c>
      <c r="AQ66" s="98">
        <f t="shared" si="36"/>
        <v>162269.44620833336</v>
      </c>
      <c r="AR66" s="98">
        <f t="shared" si="62"/>
        <v>13956.296625000003</v>
      </c>
      <c r="AS66" s="97">
        <f t="shared" si="22"/>
        <v>162269.44620833336</v>
      </c>
      <c r="AT66" s="42"/>
      <c r="AU66" s="42"/>
    </row>
    <row r="67" spans="1:50" s="2" customFormat="1" ht="37.5" x14ac:dyDescent="0.2">
      <c r="A67" s="97">
        <v>53</v>
      </c>
      <c r="B67" s="105" t="s">
        <v>270</v>
      </c>
      <c r="C67" s="92" t="s">
        <v>218</v>
      </c>
      <c r="D67" s="92"/>
      <c r="E67" s="92"/>
      <c r="F67" s="92" t="s">
        <v>65</v>
      </c>
      <c r="G67" s="92" t="s">
        <v>44</v>
      </c>
      <c r="H67" s="92"/>
      <c r="I67" s="92">
        <v>4.2699999999999996</v>
      </c>
      <c r="J67" s="92"/>
      <c r="K67" s="98">
        <v>17697</v>
      </c>
      <c r="L67" s="98">
        <f t="shared" ref="L67" si="63">I67*K67</f>
        <v>75566.189999999988</v>
      </c>
      <c r="M67" s="98">
        <f t="shared" ref="M67" si="64">K67*J67</f>
        <v>0</v>
      </c>
      <c r="N67" s="106">
        <v>11</v>
      </c>
      <c r="O67" s="106">
        <v>0</v>
      </c>
      <c r="P67" s="98">
        <v>0</v>
      </c>
      <c r="Q67" s="106">
        <f t="shared" ref="Q67" si="65">N67+O67+P67</f>
        <v>11</v>
      </c>
      <c r="R67" s="107">
        <f t="shared" ref="R67" si="66">N67/18</f>
        <v>0.61111111111111116</v>
      </c>
      <c r="S67" s="107">
        <f t="shared" ref="S67" si="67">O67/24</f>
        <v>0</v>
      </c>
      <c r="T67" s="107">
        <f t="shared" ref="T67" si="68">P67/24</f>
        <v>0</v>
      </c>
      <c r="U67" s="107">
        <f t="shared" ref="U67" si="69">R67+S67+T67</f>
        <v>0.61111111111111116</v>
      </c>
      <c r="V67" s="97">
        <v>53</v>
      </c>
      <c r="W67" s="98">
        <f t="shared" ref="W67" si="70">L67/18*N67</f>
        <v>46179.338333333326</v>
      </c>
      <c r="X67" s="98">
        <f t="shared" ref="X67" si="71">M67/24*O67</f>
        <v>0</v>
      </c>
      <c r="Y67" s="98">
        <f t="shared" ref="Y67" si="72">M67/24*P67</f>
        <v>0</v>
      </c>
      <c r="Z67" s="98">
        <f t="shared" ref="Z67" si="73">W67+X67+Y67</f>
        <v>46179.338333333326</v>
      </c>
      <c r="AA67" s="98"/>
      <c r="AB67" s="98"/>
      <c r="AC67" s="98"/>
      <c r="AD67" s="107"/>
      <c r="AE67" s="106"/>
      <c r="AF67" s="98"/>
      <c r="AG67" s="107">
        <v>1</v>
      </c>
      <c r="AH67" s="98">
        <v>15</v>
      </c>
      <c r="AI67" s="97">
        <f>17697*AH67%</f>
        <v>2654.5499999999997</v>
      </c>
      <c r="AJ67" s="102">
        <f t="shared" si="19"/>
        <v>0.61111111111111116</v>
      </c>
      <c r="AK67" s="98">
        <v>40</v>
      </c>
      <c r="AL67" s="97">
        <f t="shared" si="20"/>
        <v>4325.9333333333334</v>
      </c>
      <c r="AM67" s="107"/>
      <c r="AN67" s="107"/>
      <c r="AO67" s="107"/>
      <c r="AP67" s="97">
        <f>AO67+AN67+AM67+AL67+AI67+AF67+AC67+AR67+13854</f>
        <v>25452.417166666666</v>
      </c>
      <c r="AQ67" s="98">
        <f t="shared" si="36"/>
        <v>71631.755499999999</v>
      </c>
      <c r="AR67" s="98">
        <f t="shared" si="62"/>
        <v>4617.9338333333326</v>
      </c>
      <c r="AS67" s="97">
        <f t="shared" si="22"/>
        <v>71631.755499999999</v>
      </c>
      <c r="AT67" s="42"/>
      <c r="AU67" s="42"/>
    </row>
    <row r="68" spans="1:50" s="2" customFormat="1" ht="56.25" x14ac:dyDescent="0.2">
      <c r="A68" s="97">
        <v>54</v>
      </c>
      <c r="B68" s="105" t="s">
        <v>271</v>
      </c>
      <c r="C68" s="92" t="s">
        <v>121</v>
      </c>
      <c r="D68" s="92" t="s">
        <v>55</v>
      </c>
      <c r="E68" s="92" t="s">
        <v>47</v>
      </c>
      <c r="F68" s="92" t="s">
        <v>55</v>
      </c>
      <c r="G68" s="92" t="s">
        <v>220</v>
      </c>
      <c r="H68" s="92">
        <v>5.41</v>
      </c>
      <c r="I68" s="92">
        <v>5.41</v>
      </c>
      <c r="J68" s="92">
        <v>4.1900000000000004</v>
      </c>
      <c r="K68" s="98">
        <v>17697</v>
      </c>
      <c r="L68" s="98">
        <f t="shared" si="17"/>
        <v>95740.77</v>
      </c>
      <c r="M68" s="98">
        <f t="shared" si="6"/>
        <v>74150.430000000008</v>
      </c>
      <c r="N68" s="106">
        <v>11</v>
      </c>
      <c r="O68" s="106"/>
      <c r="P68" s="98">
        <v>12</v>
      </c>
      <c r="Q68" s="106">
        <f t="shared" si="7"/>
        <v>23</v>
      </c>
      <c r="R68" s="107">
        <f t="shared" si="8"/>
        <v>0.61111111111111116</v>
      </c>
      <c r="S68" s="107">
        <f t="shared" si="35"/>
        <v>0</v>
      </c>
      <c r="T68" s="107">
        <f t="shared" si="35"/>
        <v>0.5</v>
      </c>
      <c r="U68" s="107">
        <f t="shared" si="10"/>
        <v>1.1111111111111112</v>
      </c>
      <c r="V68" s="97">
        <v>54</v>
      </c>
      <c r="W68" s="98">
        <f t="shared" si="11"/>
        <v>58508.248333333337</v>
      </c>
      <c r="X68" s="98">
        <f t="shared" si="12"/>
        <v>0</v>
      </c>
      <c r="Y68" s="98">
        <f t="shared" si="13"/>
        <v>37075.215000000004</v>
      </c>
      <c r="Z68" s="98">
        <f t="shared" si="14"/>
        <v>95583.463333333348</v>
      </c>
      <c r="AA68" s="98"/>
      <c r="AB68" s="98"/>
      <c r="AC68" s="98"/>
      <c r="AD68" s="107"/>
      <c r="AE68" s="106"/>
      <c r="AF68" s="98"/>
      <c r="AG68" s="107"/>
      <c r="AH68" s="98"/>
      <c r="AI68" s="98"/>
      <c r="AJ68" s="102">
        <f t="shared" si="19"/>
        <v>0.61111111111111116</v>
      </c>
      <c r="AK68" s="98">
        <v>40</v>
      </c>
      <c r="AL68" s="97">
        <f t="shared" si="20"/>
        <v>4325.9333333333334</v>
      </c>
      <c r="AM68" s="107"/>
      <c r="AN68" s="107"/>
      <c r="AO68" s="107"/>
      <c r="AP68" s="97">
        <f t="shared" si="21"/>
        <v>13884.279666666669</v>
      </c>
      <c r="AQ68" s="98">
        <f t="shared" si="36"/>
        <v>109467.74300000002</v>
      </c>
      <c r="AR68" s="98">
        <f t="shared" si="62"/>
        <v>9558.3463333333348</v>
      </c>
      <c r="AS68" s="97">
        <f t="shared" si="22"/>
        <v>109467.74300000002</v>
      </c>
      <c r="AT68" s="42"/>
      <c r="AU68" s="42"/>
    </row>
    <row r="69" spans="1:50" s="2" customFormat="1" ht="18.75" x14ac:dyDescent="0.2">
      <c r="A69" s="97">
        <v>55</v>
      </c>
      <c r="B69" s="110" t="s">
        <v>272</v>
      </c>
      <c r="C69" s="92" t="s">
        <v>122</v>
      </c>
      <c r="D69" s="111" t="s">
        <v>64</v>
      </c>
      <c r="E69" s="111" t="s">
        <v>47</v>
      </c>
      <c r="F69" s="111" t="s">
        <v>64</v>
      </c>
      <c r="G69" s="111" t="s">
        <v>47</v>
      </c>
      <c r="H69" s="111">
        <v>5.41</v>
      </c>
      <c r="I69" s="111">
        <v>5.41</v>
      </c>
      <c r="J69" s="111"/>
      <c r="K69" s="98">
        <v>17697</v>
      </c>
      <c r="L69" s="98">
        <f t="shared" si="17"/>
        <v>95740.77</v>
      </c>
      <c r="M69" s="98">
        <f t="shared" si="6"/>
        <v>0</v>
      </c>
      <c r="N69" s="112">
        <v>17</v>
      </c>
      <c r="O69" s="112"/>
      <c r="P69" s="113"/>
      <c r="Q69" s="106">
        <f t="shared" si="7"/>
        <v>17</v>
      </c>
      <c r="R69" s="107">
        <f t="shared" si="8"/>
        <v>0.94444444444444442</v>
      </c>
      <c r="S69" s="107">
        <f t="shared" si="35"/>
        <v>0</v>
      </c>
      <c r="T69" s="107">
        <f t="shared" si="35"/>
        <v>0</v>
      </c>
      <c r="U69" s="107">
        <f t="shared" si="10"/>
        <v>0.94444444444444442</v>
      </c>
      <c r="V69" s="97">
        <v>55</v>
      </c>
      <c r="W69" s="98">
        <f t="shared" si="11"/>
        <v>90421.838333333348</v>
      </c>
      <c r="X69" s="98">
        <f t="shared" si="12"/>
        <v>0</v>
      </c>
      <c r="Y69" s="98">
        <f t="shared" si="13"/>
        <v>0</v>
      </c>
      <c r="Z69" s="98">
        <f t="shared" si="14"/>
        <v>90421.838333333348</v>
      </c>
      <c r="AA69" s="113"/>
      <c r="AB69" s="113"/>
      <c r="AC69" s="113"/>
      <c r="AD69" s="114"/>
      <c r="AE69" s="112"/>
      <c r="AF69" s="113"/>
      <c r="AG69" s="114"/>
      <c r="AH69" s="113"/>
      <c r="AI69" s="113"/>
      <c r="AJ69" s="102">
        <f t="shared" si="19"/>
        <v>0.94444444444444442</v>
      </c>
      <c r="AK69" s="98">
        <v>40</v>
      </c>
      <c r="AL69" s="97">
        <f t="shared" si="20"/>
        <v>6685.5333333333338</v>
      </c>
      <c r="AM69" s="114"/>
      <c r="AN69" s="114"/>
      <c r="AO69" s="114"/>
      <c r="AP69" s="97">
        <f>AO69+AN69+AM69+AL69+AI69+AF69+AC69+AR69+27127</f>
        <v>42854.717166666669</v>
      </c>
      <c r="AQ69" s="98">
        <f t="shared" si="36"/>
        <v>133276.55550000002</v>
      </c>
      <c r="AR69" s="98">
        <f t="shared" si="62"/>
        <v>9042.1838333333344</v>
      </c>
      <c r="AS69" s="97">
        <f t="shared" si="22"/>
        <v>133276.55550000002</v>
      </c>
      <c r="AT69" s="42"/>
      <c r="AU69" s="42"/>
    </row>
    <row r="70" spans="1:50" s="2" customFormat="1" ht="18.75" x14ac:dyDescent="0.2">
      <c r="A70" s="97">
        <f t="shared" si="16"/>
        <v>56</v>
      </c>
      <c r="B70" s="105" t="s">
        <v>273</v>
      </c>
      <c r="C70" s="92" t="s">
        <v>123</v>
      </c>
      <c r="D70" s="92" t="s">
        <v>80</v>
      </c>
      <c r="E70" s="92" t="s">
        <v>46</v>
      </c>
      <c r="F70" s="92" t="s">
        <v>80</v>
      </c>
      <c r="G70" s="92" t="s">
        <v>46</v>
      </c>
      <c r="H70" s="92">
        <v>4.74</v>
      </c>
      <c r="I70" s="92">
        <v>4.74</v>
      </c>
      <c r="J70" s="92"/>
      <c r="K70" s="98">
        <v>17697</v>
      </c>
      <c r="L70" s="98">
        <f t="shared" si="17"/>
        <v>83883.78</v>
      </c>
      <c r="M70" s="98">
        <f t="shared" si="6"/>
        <v>0</v>
      </c>
      <c r="N70" s="106">
        <v>33</v>
      </c>
      <c r="O70" s="106"/>
      <c r="P70" s="98"/>
      <c r="Q70" s="106">
        <f t="shared" si="7"/>
        <v>33</v>
      </c>
      <c r="R70" s="107">
        <f t="shared" si="8"/>
        <v>1.8333333333333333</v>
      </c>
      <c r="S70" s="107">
        <f t="shared" si="35"/>
        <v>0</v>
      </c>
      <c r="T70" s="107">
        <f t="shared" si="35"/>
        <v>0</v>
      </c>
      <c r="U70" s="107">
        <f t="shared" si="10"/>
        <v>1.8333333333333333</v>
      </c>
      <c r="V70" s="97">
        <f t="shared" si="18"/>
        <v>56</v>
      </c>
      <c r="W70" s="98">
        <f t="shared" si="11"/>
        <v>153786.93</v>
      </c>
      <c r="X70" s="98">
        <f t="shared" si="12"/>
        <v>0</v>
      </c>
      <c r="Y70" s="98">
        <f t="shared" si="13"/>
        <v>0</v>
      </c>
      <c r="Z70" s="98">
        <f t="shared" si="14"/>
        <v>153786.93</v>
      </c>
      <c r="AA70" s="98"/>
      <c r="AB70" s="98"/>
      <c r="AC70" s="98"/>
      <c r="AD70" s="107"/>
      <c r="AE70" s="106"/>
      <c r="AF70" s="98"/>
      <c r="AG70" s="107">
        <v>1</v>
      </c>
      <c r="AH70" s="98">
        <v>15</v>
      </c>
      <c r="AI70" s="98">
        <f>17697*AH70%*AG70</f>
        <v>2654.5499999999997</v>
      </c>
      <c r="AJ70" s="102">
        <f t="shared" si="19"/>
        <v>1.8333333333333333</v>
      </c>
      <c r="AK70" s="98">
        <v>40</v>
      </c>
      <c r="AL70" s="97">
        <f t="shared" si="20"/>
        <v>12977.8</v>
      </c>
      <c r="AM70" s="107"/>
      <c r="AN70" s="107"/>
      <c r="AO70" s="107"/>
      <c r="AP70" s="97">
        <f>AO70+AN70+AM70+AL70+AI70+AF70+AC70+AR70+42145</f>
        <v>73156.043000000005</v>
      </c>
      <c r="AQ70" s="98">
        <f t="shared" si="36"/>
        <v>226942.973</v>
      </c>
      <c r="AR70" s="98">
        <f t="shared" si="62"/>
        <v>15378.692999999999</v>
      </c>
      <c r="AS70" s="97">
        <f t="shared" si="22"/>
        <v>226942.973</v>
      </c>
      <c r="AT70" s="42"/>
      <c r="AU70" s="42"/>
    </row>
    <row r="71" spans="1:50" s="2" customFormat="1" ht="56.25" x14ac:dyDescent="0.2">
      <c r="A71" s="97">
        <v>57</v>
      </c>
      <c r="B71" s="105" t="s">
        <v>260</v>
      </c>
      <c r="C71" s="92" t="s">
        <v>121</v>
      </c>
      <c r="D71" s="92" t="s">
        <v>54</v>
      </c>
      <c r="E71" s="92" t="s">
        <v>47</v>
      </c>
      <c r="F71" s="92" t="s">
        <v>54</v>
      </c>
      <c r="G71" s="92" t="s">
        <v>223</v>
      </c>
      <c r="H71" s="92">
        <v>5.41</v>
      </c>
      <c r="I71" s="92">
        <v>5.41</v>
      </c>
      <c r="J71" s="92"/>
      <c r="K71" s="98">
        <v>17697</v>
      </c>
      <c r="L71" s="98">
        <f t="shared" si="17"/>
        <v>95740.77</v>
      </c>
      <c r="M71" s="98">
        <f t="shared" si="6"/>
        <v>0</v>
      </c>
      <c r="N71" s="106">
        <v>20</v>
      </c>
      <c r="O71" s="106"/>
      <c r="P71" s="98"/>
      <c r="Q71" s="106">
        <f t="shared" si="7"/>
        <v>20</v>
      </c>
      <c r="R71" s="107">
        <f t="shared" si="8"/>
        <v>1.1111111111111112</v>
      </c>
      <c r="S71" s="107">
        <f t="shared" si="35"/>
        <v>0</v>
      </c>
      <c r="T71" s="107">
        <f t="shared" si="35"/>
        <v>0</v>
      </c>
      <c r="U71" s="107">
        <f t="shared" si="10"/>
        <v>1.1111111111111112</v>
      </c>
      <c r="V71" s="97">
        <v>57</v>
      </c>
      <c r="W71" s="98">
        <f t="shared" si="11"/>
        <v>106378.63333333335</v>
      </c>
      <c r="X71" s="98">
        <f t="shared" si="12"/>
        <v>0</v>
      </c>
      <c r="Y71" s="98">
        <f t="shared" si="13"/>
        <v>0</v>
      </c>
      <c r="Z71" s="98">
        <f t="shared" si="14"/>
        <v>106378.63333333335</v>
      </c>
      <c r="AA71" s="98"/>
      <c r="AB71" s="98"/>
      <c r="AC71" s="98"/>
      <c r="AD71" s="107"/>
      <c r="AE71" s="106"/>
      <c r="AF71" s="98"/>
      <c r="AG71" s="107"/>
      <c r="AH71" s="98"/>
      <c r="AI71" s="98"/>
      <c r="AJ71" s="102">
        <f t="shared" si="19"/>
        <v>1.1111111111111112</v>
      </c>
      <c r="AK71" s="98">
        <v>40</v>
      </c>
      <c r="AL71" s="97">
        <f t="shared" si="20"/>
        <v>7865.3333333333339</v>
      </c>
      <c r="AM71" s="107"/>
      <c r="AN71" s="107"/>
      <c r="AO71" s="107"/>
      <c r="AP71" s="97">
        <f t="shared" si="21"/>
        <v>18503.19666666667</v>
      </c>
      <c r="AQ71" s="98">
        <f t="shared" si="36"/>
        <v>124881.83000000002</v>
      </c>
      <c r="AR71" s="98">
        <f t="shared" si="62"/>
        <v>10637.863333333335</v>
      </c>
      <c r="AS71" s="97">
        <f t="shared" si="22"/>
        <v>124881.83000000002</v>
      </c>
      <c r="AT71" s="42"/>
      <c r="AU71" s="42"/>
    </row>
    <row r="72" spans="1:50" s="2" customFormat="1" ht="37.5" x14ac:dyDescent="0.2">
      <c r="A72" s="97">
        <f t="shared" si="16"/>
        <v>58</v>
      </c>
      <c r="B72" s="105" t="s">
        <v>257</v>
      </c>
      <c r="C72" s="92" t="s">
        <v>124</v>
      </c>
      <c r="D72" s="92" t="s">
        <v>28</v>
      </c>
      <c r="E72" s="92" t="s">
        <v>47</v>
      </c>
      <c r="F72" s="92" t="s">
        <v>28</v>
      </c>
      <c r="G72" s="92" t="s">
        <v>47</v>
      </c>
      <c r="H72" s="92">
        <v>5.41</v>
      </c>
      <c r="I72" s="92">
        <v>5.41</v>
      </c>
      <c r="J72" s="92"/>
      <c r="K72" s="98">
        <v>17697</v>
      </c>
      <c r="L72" s="98">
        <f t="shared" si="17"/>
        <v>95740.77</v>
      </c>
      <c r="M72" s="98">
        <f t="shared" si="6"/>
        <v>0</v>
      </c>
      <c r="N72" s="106">
        <v>19</v>
      </c>
      <c r="O72" s="106"/>
      <c r="P72" s="98"/>
      <c r="Q72" s="106">
        <f t="shared" si="7"/>
        <v>19</v>
      </c>
      <c r="R72" s="107">
        <f t="shared" si="8"/>
        <v>1.0555555555555556</v>
      </c>
      <c r="S72" s="107">
        <f t="shared" si="35"/>
        <v>0</v>
      </c>
      <c r="T72" s="107">
        <f t="shared" si="35"/>
        <v>0</v>
      </c>
      <c r="U72" s="107">
        <f t="shared" si="10"/>
        <v>1.0555555555555556</v>
      </c>
      <c r="V72" s="97">
        <f t="shared" si="18"/>
        <v>58</v>
      </c>
      <c r="W72" s="98">
        <f t="shared" si="11"/>
        <v>101059.70166666668</v>
      </c>
      <c r="X72" s="98">
        <f t="shared" si="12"/>
        <v>0</v>
      </c>
      <c r="Y72" s="98">
        <f t="shared" si="13"/>
        <v>0</v>
      </c>
      <c r="Z72" s="98">
        <f t="shared" si="14"/>
        <v>101059.70166666668</v>
      </c>
      <c r="AA72" s="98"/>
      <c r="AB72" s="98"/>
      <c r="AC72" s="98"/>
      <c r="AD72" s="107"/>
      <c r="AE72" s="106"/>
      <c r="AF72" s="98"/>
      <c r="AG72" s="107"/>
      <c r="AH72" s="98"/>
      <c r="AI72" s="98"/>
      <c r="AJ72" s="102">
        <f t="shared" si="19"/>
        <v>1.0555555555555556</v>
      </c>
      <c r="AK72" s="98">
        <v>40</v>
      </c>
      <c r="AL72" s="97">
        <f t="shared" si="20"/>
        <v>7472.0666666666666</v>
      </c>
      <c r="AM72" s="107"/>
      <c r="AN72" s="107"/>
      <c r="AO72" s="107"/>
      <c r="AP72" s="97">
        <f t="shared" si="21"/>
        <v>17578.036833333335</v>
      </c>
      <c r="AQ72" s="98">
        <f t="shared" si="36"/>
        <v>118637.73850000001</v>
      </c>
      <c r="AR72" s="98">
        <f t="shared" si="62"/>
        <v>10105.970166666668</v>
      </c>
      <c r="AS72" s="97">
        <f t="shared" si="22"/>
        <v>118637.73850000001</v>
      </c>
      <c r="AT72" s="52"/>
      <c r="AU72" s="52"/>
      <c r="AV72" s="35"/>
      <c r="AW72" s="35"/>
      <c r="AX72" s="35"/>
    </row>
    <row r="73" spans="1:50" s="2" customFormat="1" ht="37.5" x14ac:dyDescent="0.2">
      <c r="A73" s="97">
        <v>59</v>
      </c>
      <c r="B73" s="105" t="s">
        <v>274</v>
      </c>
      <c r="C73" s="92" t="s">
        <v>125</v>
      </c>
      <c r="D73" s="92" t="s">
        <v>28</v>
      </c>
      <c r="E73" s="92" t="s">
        <v>47</v>
      </c>
      <c r="F73" s="92" t="s">
        <v>28</v>
      </c>
      <c r="G73" s="92" t="s">
        <v>47</v>
      </c>
      <c r="H73" s="92">
        <v>5.24</v>
      </c>
      <c r="I73" s="92">
        <v>5.32</v>
      </c>
      <c r="J73" s="92"/>
      <c r="K73" s="98">
        <v>17697</v>
      </c>
      <c r="L73" s="98">
        <f t="shared" si="17"/>
        <v>94148.040000000008</v>
      </c>
      <c r="M73" s="98">
        <f t="shared" si="6"/>
        <v>0</v>
      </c>
      <c r="N73" s="106">
        <v>6</v>
      </c>
      <c r="O73" s="106"/>
      <c r="P73" s="98"/>
      <c r="Q73" s="106">
        <f t="shared" si="7"/>
        <v>6</v>
      </c>
      <c r="R73" s="107">
        <f t="shared" si="8"/>
        <v>0.33333333333333331</v>
      </c>
      <c r="S73" s="107">
        <f t="shared" si="35"/>
        <v>0</v>
      </c>
      <c r="T73" s="107">
        <f t="shared" si="35"/>
        <v>0</v>
      </c>
      <c r="U73" s="107">
        <f t="shared" si="10"/>
        <v>0.33333333333333331</v>
      </c>
      <c r="V73" s="97">
        <v>59</v>
      </c>
      <c r="W73" s="98">
        <f t="shared" si="11"/>
        <v>31382.68</v>
      </c>
      <c r="X73" s="98">
        <f t="shared" si="12"/>
        <v>0</v>
      </c>
      <c r="Y73" s="98">
        <f t="shared" si="13"/>
        <v>0</v>
      </c>
      <c r="Z73" s="98">
        <f t="shared" si="14"/>
        <v>31382.68</v>
      </c>
      <c r="AA73" s="98"/>
      <c r="AB73" s="98"/>
      <c r="AC73" s="98"/>
      <c r="AD73" s="107"/>
      <c r="AE73" s="106"/>
      <c r="AF73" s="98"/>
      <c r="AG73" s="107"/>
      <c r="AH73" s="98"/>
      <c r="AI73" s="98"/>
      <c r="AJ73" s="102">
        <f t="shared" si="19"/>
        <v>0.33333333333333331</v>
      </c>
      <c r="AK73" s="98">
        <v>40</v>
      </c>
      <c r="AL73" s="97">
        <f t="shared" si="20"/>
        <v>2359.6</v>
      </c>
      <c r="AM73" s="107"/>
      <c r="AN73" s="107"/>
      <c r="AO73" s="107"/>
      <c r="AP73" s="97">
        <f t="shared" si="21"/>
        <v>5497.8680000000004</v>
      </c>
      <c r="AQ73" s="98">
        <f t="shared" si="36"/>
        <v>36880.548000000003</v>
      </c>
      <c r="AR73" s="98">
        <f t="shared" si="62"/>
        <v>3138.268</v>
      </c>
      <c r="AS73" s="97">
        <f t="shared" si="22"/>
        <v>36880.548000000003</v>
      </c>
      <c r="AT73" s="53"/>
      <c r="AU73" s="49"/>
      <c r="AV73" s="19"/>
      <c r="AW73" s="35"/>
      <c r="AX73" s="35"/>
    </row>
    <row r="74" spans="1:50" s="36" customFormat="1" ht="18.75" x14ac:dyDescent="0.2">
      <c r="A74" s="97">
        <f t="shared" si="16"/>
        <v>60</v>
      </c>
      <c r="B74" s="105" t="s">
        <v>275</v>
      </c>
      <c r="C74" s="92" t="s">
        <v>126</v>
      </c>
      <c r="D74" s="92" t="s">
        <v>65</v>
      </c>
      <c r="E74" s="92" t="s">
        <v>44</v>
      </c>
      <c r="F74" s="92" t="s">
        <v>65</v>
      </c>
      <c r="G74" s="92" t="s">
        <v>44</v>
      </c>
      <c r="H74" s="92">
        <v>4.49</v>
      </c>
      <c r="I74" s="92">
        <v>4.49</v>
      </c>
      <c r="J74" s="92"/>
      <c r="K74" s="98">
        <v>17697</v>
      </c>
      <c r="L74" s="98">
        <f t="shared" si="17"/>
        <v>79459.53</v>
      </c>
      <c r="M74" s="98">
        <f t="shared" si="6"/>
        <v>0</v>
      </c>
      <c r="N74" s="106">
        <v>9</v>
      </c>
      <c r="O74" s="106"/>
      <c r="P74" s="98"/>
      <c r="Q74" s="106">
        <f t="shared" si="7"/>
        <v>9</v>
      </c>
      <c r="R74" s="107">
        <f t="shared" si="8"/>
        <v>0.5</v>
      </c>
      <c r="S74" s="107">
        <f t="shared" si="35"/>
        <v>0</v>
      </c>
      <c r="T74" s="107">
        <f t="shared" si="35"/>
        <v>0</v>
      </c>
      <c r="U74" s="107">
        <f t="shared" si="10"/>
        <v>0.5</v>
      </c>
      <c r="V74" s="97">
        <f t="shared" si="18"/>
        <v>60</v>
      </c>
      <c r="W74" s="98">
        <f t="shared" si="11"/>
        <v>39729.764999999999</v>
      </c>
      <c r="X74" s="98">
        <f t="shared" si="12"/>
        <v>0</v>
      </c>
      <c r="Y74" s="98">
        <f t="shared" si="13"/>
        <v>0</v>
      </c>
      <c r="Z74" s="98">
        <f t="shared" si="14"/>
        <v>39729.764999999999</v>
      </c>
      <c r="AA74" s="98"/>
      <c r="AB74" s="98"/>
      <c r="AC74" s="98"/>
      <c r="AD74" s="107"/>
      <c r="AE74" s="106"/>
      <c r="AF74" s="98"/>
      <c r="AG74" s="107"/>
      <c r="AH74" s="98"/>
      <c r="AI74" s="98"/>
      <c r="AJ74" s="102">
        <f t="shared" si="19"/>
        <v>0.5</v>
      </c>
      <c r="AK74" s="98">
        <v>40</v>
      </c>
      <c r="AL74" s="97">
        <f t="shared" si="20"/>
        <v>3539.4</v>
      </c>
      <c r="AM74" s="107"/>
      <c r="AN74" s="107"/>
      <c r="AO74" s="107"/>
      <c r="AP74" s="97">
        <f t="shared" si="21"/>
        <v>7512.3765000000003</v>
      </c>
      <c r="AQ74" s="98">
        <f t="shared" si="36"/>
        <v>47242.141499999998</v>
      </c>
      <c r="AR74" s="98">
        <f t="shared" si="62"/>
        <v>3972.9765000000002</v>
      </c>
      <c r="AS74" s="97">
        <f t="shared" si="22"/>
        <v>47242.141499999998</v>
      </c>
      <c r="AT74" s="52"/>
      <c r="AU74" s="52"/>
      <c r="AV74" s="38"/>
      <c r="AW74" s="38"/>
      <c r="AX74" s="38"/>
    </row>
    <row r="75" spans="1:50" s="2" customFormat="1" ht="37.5" x14ac:dyDescent="0.2">
      <c r="A75" s="97">
        <v>61</v>
      </c>
      <c r="B75" s="105" t="s">
        <v>265</v>
      </c>
      <c r="C75" s="92" t="s">
        <v>117</v>
      </c>
      <c r="D75" s="92" t="s">
        <v>84</v>
      </c>
      <c r="E75" s="92" t="s">
        <v>45</v>
      </c>
      <c r="F75" s="92" t="s">
        <v>84</v>
      </c>
      <c r="G75" s="92" t="s">
        <v>180</v>
      </c>
      <c r="H75" s="92">
        <v>5.03</v>
      </c>
      <c r="I75" s="92">
        <v>5.03</v>
      </c>
      <c r="J75" s="92">
        <v>4.62</v>
      </c>
      <c r="K75" s="98">
        <v>17697</v>
      </c>
      <c r="L75" s="98">
        <f t="shared" si="17"/>
        <v>89015.91</v>
      </c>
      <c r="M75" s="98">
        <f t="shared" si="6"/>
        <v>81760.14</v>
      </c>
      <c r="N75" s="106">
        <v>4</v>
      </c>
      <c r="O75" s="106">
        <v>4</v>
      </c>
      <c r="P75" s="98"/>
      <c r="Q75" s="106">
        <f t="shared" si="7"/>
        <v>8</v>
      </c>
      <c r="R75" s="107">
        <f t="shared" si="8"/>
        <v>0.22222222222222221</v>
      </c>
      <c r="S75" s="107">
        <f t="shared" si="35"/>
        <v>0.16666666666666666</v>
      </c>
      <c r="T75" s="107">
        <f t="shared" si="35"/>
        <v>0</v>
      </c>
      <c r="U75" s="107">
        <f t="shared" si="10"/>
        <v>0.38888888888888884</v>
      </c>
      <c r="V75" s="97">
        <v>61</v>
      </c>
      <c r="W75" s="98">
        <f t="shared" si="11"/>
        <v>19781.313333333335</v>
      </c>
      <c r="X75" s="98">
        <f t="shared" si="12"/>
        <v>13626.69</v>
      </c>
      <c r="Y75" s="98">
        <f t="shared" si="13"/>
        <v>0</v>
      </c>
      <c r="Z75" s="98">
        <f t="shared" si="14"/>
        <v>33408.003333333334</v>
      </c>
      <c r="AA75" s="98"/>
      <c r="AB75" s="98"/>
      <c r="AC75" s="98"/>
      <c r="AD75" s="107"/>
      <c r="AE75" s="106"/>
      <c r="AF75" s="98"/>
      <c r="AG75" s="107"/>
      <c r="AH75" s="98"/>
      <c r="AI75" s="98"/>
      <c r="AJ75" s="102">
        <f t="shared" si="19"/>
        <v>0.38888888888888884</v>
      </c>
      <c r="AK75" s="98">
        <v>40</v>
      </c>
      <c r="AL75" s="97">
        <f t="shared" si="20"/>
        <v>2752.8666666666663</v>
      </c>
      <c r="AM75" s="107"/>
      <c r="AN75" s="107"/>
      <c r="AO75" s="107"/>
      <c r="AP75" s="97">
        <f t="shared" si="21"/>
        <v>6093.6669999999995</v>
      </c>
      <c r="AQ75" s="98">
        <f t="shared" si="36"/>
        <v>39501.670333333335</v>
      </c>
      <c r="AR75" s="98">
        <f t="shared" si="62"/>
        <v>3340.8003333333336</v>
      </c>
      <c r="AS75" s="97">
        <f t="shared" si="22"/>
        <v>39501.670333333335</v>
      </c>
      <c r="AT75" s="42"/>
      <c r="AU75" s="42"/>
    </row>
    <row r="76" spans="1:50" s="4" customFormat="1" ht="37.5" x14ac:dyDescent="0.2">
      <c r="A76" s="97">
        <v>62</v>
      </c>
      <c r="B76" s="105" t="s">
        <v>276</v>
      </c>
      <c r="C76" s="92" t="s">
        <v>127</v>
      </c>
      <c r="D76" s="92" t="s">
        <v>89</v>
      </c>
      <c r="E76" s="92" t="s">
        <v>45</v>
      </c>
      <c r="F76" s="92" t="s">
        <v>89</v>
      </c>
      <c r="G76" s="92" t="s">
        <v>180</v>
      </c>
      <c r="H76" s="92">
        <v>5.2</v>
      </c>
      <c r="I76" s="92">
        <v>5.2</v>
      </c>
      <c r="J76" s="92">
        <v>4.75</v>
      </c>
      <c r="K76" s="98">
        <v>17697</v>
      </c>
      <c r="L76" s="98">
        <f t="shared" si="17"/>
        <v>92024.400000000009</v>
      </c>
      <c r="M76" s="98">
        <f t="shared" si="6"/>
        <v>84060.75</v>
      </c>
      <c r="N76" s="106">
        <v>2</v>
      </c>
      <c r="O76" s="106"/>
      <c r="P76" s="115"/>
      <c r="Q76" s="106">
        <f t="shared" si="7"/>
        <v>2</v>
      </c>
      <c r="R76" s="107">
        <f t="shared" si="8"/>
        <v>0.1111111111111111</v>
      </c>
      <c r="S76" s="107">
        <f t="shared" si="35"/>
        <v>0</v>
      </c>
      <c r="T76" s="107">
        <f t="shared" si="35"/>
        <v>0</v>
      </c>
      <c r="U76" s="107">
        <f t="shared" si="10"/>
        <v>0.1111111111111111</v>
      </c>
      <c r="V76" s="97">
        <v>62</v>
      </c>
      <c r="W76" s="98">
        <f t="shared" si="11"/>
        <v>10224.933333333334</v>
      </c>
      <c r="X76" s="98">
        <f t="shared" si="12"/>
        <v>0</v>
      </c>
      <c r="Y76" s="98">
        <f t="shared" si="13"/>
        <v>0</v>
      </c>
      <c r="Z76" s="98">
        <f t="shared" si="14"/>
        <v>10224.933333333334</v>
      </c>
      <c r="AA76" s="115"/>
      <c r="AB76" s="115"/>
      <c r="AC76" s="115"/>
      <c r="AD76" s="116"/>
      <c r="AE76" s="117"/>
      <c r="AF76" s="115"/>
      <c r="AG76" s="116"/>
      <c r="AH76" s="115"/>
      <c r="AI76" s="115"/>
      <c r="AJ76" s="102">
        <f t="shared" si="19"/>
        <v>0.1111111111111111</v>
      </c>
      <c r="AK76" s="98">
        <v>40</v>
      </c>
      <c r="AL76" s="97">
        <f t="shared" si="20"/>
        <v>786.5333333333333</v>
      </c>
      <c r="AM76" s="116"/>
      <c r="AN76" s="116"/>
      <c r="AO76" s="116"/>
      <c r="AP76" s="97">
        <f t="shared" si="21"/>
        <v>1809.0266666666666</v>
      </c>
      <c r="AQ76" s="98">
        <f t="shared" si="36"/>
        <v>12033.960000000001</v>
      </c>
      <c r="AR76" s="98">
        <f t="shared" si="62"/>
        <v>1022.4933333333335</v>
      </c>
      <c r="AS76" s="97">
        <f t="shared" si="22"/>
        <v>12033.960000000001</v>
      </c>
      <c r="AT76" s="51"/>
      <c r="AU76" s="51"/>
    </row>
    <row r="77" spans="1:50" s="4" customFormat="1" ht="37.5" x14ac:dyDescent="0.2">
      <c r="A77" s="97">
        <v>63</v>
      </c>
      <c r="B77" s="105" t="s">
        <v>245</v>
      </c>
      <c r="C77" s="92" t="s">
        <v>128</v>
      </c>
      <c r="D77" s="92" t="s">
        <v>28</v>
      </c>
      <c r="E77" s="92" t="s">
        <v>47</v>
      </c>
      <c r="F77" s="92" t="s">
        <v>28</v>
      </c>
      <c r="G77" s="92" t="s">
        <v>47</v>
      </c>
      <c r="H77" s="92">
        <v>5.41</v>
      </c>
      <c r="I77" s="92">
        <v>5.41</v>
      </c>
      <c r="J77" s="92"/>
      <c r="K77" s="98">
        <v>17698</v>
      </c>
      <c r="L77" s="98">
        <f t="shared" si="17"/>
        <v>95746.180000000008</v>
      </c>
      <c r="M77" s="98">
        <f t="shared" si="6"/>
        <v>0</v>
      </c>
      <c r="N77" s="106">
        <v>9</v>
      </c>
      <c r="O77" s="106"/>
      <c r="P77" s="115"/>
      <c r="Q77" s="106">
        <f t="shared" si="7"/>
        <v>9</v>
      </c>
      <c r="R77" s="107">
        <f t="shared" si="8"/>
        <v>0.5</v>
      </c>
      <c r="S77" s="107">
        <f t="shared" si="35"/>
        <v>0</v>
      </c>
      <c r="T77" s="107">
        <f t="shared" si="35"/>
        <v>0</v>
      </c>
      <c r="U77" s="107">
        <f t="shared" si="10"/>
        <v>0.5</v>
      </c>
      <c r="V77" s="97">
        <v>63</v>
      </c>
      <c r="W77" s="98">
        <f t="shared" si="11"/>
        <v>47873.090000000004</v>
      </c>
      <c r="X77" s="98">
        <f t="shared" si="12"/>
        <v>0</v>
      </c>
      <c r="Y77" s="98">
        <f t="shared" si="13"/>
        <v>0</v>
      </c>
      <c r="Z77" s="98">
        <f t="shared" si="14"/>
        <v>47873.090000000004</v>
      </c>
      <c r="AA77" s="98">
        <v>4</v>
      </c>
      <c r="AB77" s="98">
        <v>25</v>
      </c>
      <c r="AC77" s="98">
        <f>17697*AB77%/18*AA77</f>
        <v>983.16666666666663</v>
      </c>
      <c r="AD77" s="107">
        <v>4</v>
      </c>
      <c r="AE77" s="106">
        <v>12.5</v>
      </c>
      <c r="AF77" s="98">
        <f>17697*AE77%/18*AD77</f>
        <v>491.58333333333331</v>
      </c>
      <c r="AG77" s="116"/>
      <c r="AH77" s="115"/>
      <c r="AI77" s="115"/>
      <c r="AJ77" s="102">
        <f t="shared" si="19"/>
        <v>0.5</v>
      </c>
      <c r="AK77" s="98">
        <v>40</v>
      </c>
      <c r="AL77" s="97">
        <f t="shared" si="20"/>
        <v>3539.4</v>
      </c>
      <c r="AM77" s="116"/>
      <c r="AN77" s="116"/>
      <c r="AO77" s="116"/>
      <c r="AP77" s="97">
        <f>AO77+AN77+AM77+AL77+AI77+AF77+AC77+AR77+19148+14361</f>
        <v>38523.15</v>
      </c>
      <c r="AQ77" s="98">
        <f t="shared" si="36"/>
        <v>86396.24</v>
      </c>
      <c r="AR77" s="98"/>
      <c r="AS77" s="97">
        <f t="shared" si="22"/>
        <v>86396.24</v>
      </c>
      <c r="AT77" s="51"/>
      <c r="AU77" s="51"/>
    </row>
    <row r="78" spans="1:50" s="2" customFormat="1" ht="18.75" x14ac:dyDescent="0.2">
      <c r="A78" s="97">
        <f t="shared" si="16"/>
        <v>64</v>
      </c>
      <c r="B78" s="99" t="s">
        <v>248</v>
      </c>
      <c r="C78" s="92" t="s">
        <v>129</v>
      </c>
      <c r="D78" s="92" t="s">
        <v>28</v>
      </c>
      <c r="E78" s="92"/>
      <c r="F78" s="92" t="s">
        <v>28</v>
      </c>
      <c r="G78" s="92" t="s">
        <v>51</v>
      </c>
      <c r="H78" s="92"/>
      <c r="I78" s="92"/>
      <c r="J78" s="92">
        <v>4.62</v>
      </c>
      <c r="K78" s="98">
        <v>17697</v>
      </c>
      <c r="L78" s="98">
        <f t="shared" si="17"/>
        <v>0</v>
      </c>
      <c r="M78" s="98">
        <f t="shared" si="6"/>
        <v>81760.14</v>
      </c>
      <c r="N78" s="106"/>
      <c r="O78" s="106"/>
      <c r="P78" s="98">
        <v>12</v>
      </c>
      <c r="Q78" s="106">
        <f t="shared" si="7"/>
        <v>12</v>
      </c>
      <c r="R78" s="107">
        <f t="shared" si="8"/>
        <v>0</v>
      </c>
      <c r="S78" s="107">
        <f t="shared" si="35"/>
        <v>0</v>
      </c>
      <c r="T78" s="107">
        <f t="shared" si="35"/>
        <v>0.5</v>
      </c>
      <c r="U78" s="107">
        <f t="shared" si="10"/>
        <v>0.5</v>
      </c>
      <c r="V78" s="97">
        <f t="shared" si="18"/>
        <v>64</v>
      </c>
      <c r="W78" s="98">
        <f t="shared" si="11"/>
        <v>0</v>
      </c>
      <c r="X78" s="98">
        <f t="shared" si="12"/>
        <v>0</v>
      </c>
      <c r="Y78" s="98">
        <f t="shared" si="13"/>
        <v>40880.07</v>
      </c>
      <c r="Z78" s="98">
        <f t="shared" si="14"/>
        <v>40880.07</v>
      </c>
      <c r="AA78" s="98"/>
      <c r="AB78" s="98"/>
      <c r="AC78" s="98"/>
      <c r="AD78" s="107"/>
      <c r="AE78" s="106"/>
      <c r="AF78" s="98"/>
      <c r="AG78" s="107"/>
      <c r="AH78" s="98"/>
      <c r="AI78" s="98"/>
      <c r="AJ78" s="102">
        <f t="shared" si="19"/>
        <v>0</v>
      </c>
      <c r="AK78" s="98">
        <v>40</v>
      </c>
      <c r="AL78" s="97">
        <f t="shared" si="20"/>
        <v>0</v>
      </c>
      <c r="AM78" s="107"/>
      <c r="AN78" s="107"/>
      <c r="AO78" s="107"/>
      <c r="AP78" s="97">
        <f t="shared" si="21"/>
        <v>0</v>
      </c>
      <c r="AQ78" s="98">
        <f t="shared" si="36"/>
        <v>40880.07</v>
      </c>
      <c r="AR78" s="98"/>
      <c r="AS78" s="97">
        <f t="shared" si="22"/>
        <v>40880.07</v>
      </c>
      <c r="AT78" s="42"/>
      <c r="AU78" s="42"/>
    </row>
    <row r="79" spans="1:50" s="2" customFormat="1" ht="37.5" x14ac:dyDescent="0.2">
      <c r="A79" s="97">
        <v>65</v>
      </c>
      <c r="B79" s="105" t="s">
        <v>246</v>
      </c>
      <c r="C79" s="92" t="s">
        <v>130</v>
      </c>
      <c r="D79" s="92" t="s">
        <v>28</v>
      </c>
      <c r="E79" s="92" t="s">
        <v>47</v>
      </c>
      <c r="F79" s="92" t="s">
        <v>28</v>
      </c>
      <c r="G79" s="92" t="s">
        <v>47</v>
      </c>
      <c r="H79" s="92">
        <v>5.24</v>
      </c>
      <c r="I79" s="92">
        <v>5.32</v>
      </c>
      <c r="J79" s="92"/>
      <c r="K79" s="98">
        <v>17697</v>
      </c>
      <c r="L79" s="98">
        <f t="shared" si="17"/>
        <v>94148.040000000008</v>
      </c>
      <c r="M79" s="98">
        <f t="shared" ref="M79:M129" si="74">K79*J79</f>
        <v>0</v>
      </c>
      <c r="N79" s="106">
        <v>11</v>
      </c>
      <c r="O79" s="106"/>
      <c r="P79" s="98"/>
      <c r="Q79" s="106">
        <f t="shared" ref="Q79:Q129" si="75">N79+O79+P79</f>
        <v>11</v>
      </c>
      <c r="R79" s="107">
        <f t="shared" ref="R79:R129" si="76">N79/18</f>
        <v>0.61111111111111116</v>
      </c>
      <c r="S79" s="107">
        <f t="shared" si="35"/>
        <v>0</v>
      </c>
      <c r="T79" s="107">
        <f t="shared" si="35"/>
        <v>0</v>
      </c>
      <c r="U79" s="107">
        <f t="shared" ref="U79:U129" si="77">R79+S79+T79</f>
        <v>0.61111111111111116</v>
      </c>
      <c r="V79" s="97">
        <v>65</v>
      </c>
      <c r="W79" s="98">
        <f t="shared" ref="W79:W129" si="78">L79/18*N79</f>
        <v>57534.91333333333</v>
      </c>
      <c r="X79" s="98">
        <f t="shared" ref="X79:X129" si="79">M79/24*O79</f>
        <v>0</v>
      </c>
      <c r="Y79" s="98">
        <f t="shared" ref="Y79:Y129" si="80">M79/24*P79</f>
        <v>0</v>
      </c>
      <c r="Z79" s="98">
        <f t="shared" ref="Z79:Z129" si="81">W79+X79+Y79</f>
        <v>57534.91333333333</v>
      </c>
      <c r="AA79" s="98"/>
      <c r="AB79" s="98"/>
      <c r="AC79" s="98"/>
      <c r="AD79" s="107"/>
      <c r="AE79" s="106"/>
      <c r="AF79" s="98"/>
      <c r="AG79" s="107"/>
      <c r="AH79" s="98"/>
      <c r="AI79" s="98"/>
      <c r="AJ79" s="102">
        <f t="shared" si="19"/>
        <v>0.61111111111111116</v>
      </c>
      <c r="AK79" s="98">
        <v>40</v>
      </c>
      <c r="AL79" s="97">
        <f t="shared" si="20"/>
        <v>4325.9333333333334</v>
      </c>
      <c r="AM79" s="107"/>
      <c r="AN79" s="107"/>
      <c r="AO79" s="107"/>
      <c r="AP79" s="97">
        <f t="shared" si="21"/>
        <v>10079.424666666666</v>
      </c>
      <c r="AQ79" s="98">
        <f t="shared" ref="AQ79:AQ110" si="82">AP79+Z79</f>
        <v>67614.337999999989</v>
      </c>
      <c r="AR79" s="98">
        <f t="shared" ref="AR79:AR110" si="83">Z79*10%</f>
        <v>5753.4913333333334</v>
      </c>
      <c r="AS79" s="97">
        <f t="shared" si="22"/>
        <v>67614.337999999989</v>
      </c>
      <c r="AT79" s="42"/>
      <c r="AU79" s="42"/>
    </row>
    <row r="80" spans="1:50" s="2" customFormat="1" ht="18.75" x14ac:dyDescent="0.2">
      <c r="A80" s="97">
        <v>66</v>
      </c>
      <c r="B80" s="99" t="s">
        <v>248</v>
      </c>
      <c r="C80" s="92" t="s">
        <v>163</v>
      </c>
      <c r="D80" s="92" t="s">
        <v>65</v>
      </c>
      <c r="E80" s="92"/>
      <c r="F80" s="92" t="s">
        <v>65</v>
      </c>
      <c r="G80" s="92" t="s">
        <v>50</v>
      </c>
      <c r="H80" s="92"/>
      <c r="I80" s="92"/>
      <c r="J80" s="92">
        <v>3.41</v>
      </c>
      <c r="K80" s="98">
        <v>17697</v>
      </c>
      <c r="L80" s="98">
        <f t="shared" ref="L80:L129" si="84">I80*K80</f>
        <v>0</v>
      </c>
      <c r="M80" s="98">
        <f t="shared" si="74"/>
        <v>60346.770000000004</v>
      </c>
      <c r="N80" s="106"/>
      <c r="O80" s="106"/>
      <c r="P80" s="98">
        <v>6</v>
      </c>
      <c r="Q80" s="106">
        <f t="shared" si="75"/>
        <v>6</v>
      </c>
      <c r="R80" s="107">
        <f t="shared" si="76"/>
        <v>0</v>
      </c>
      <c r="S80" s="107">
        <f t="shared" si="35"/>
        <v>0</v>
      </c>
      <c r="T80" s="107">
        <f t="shared" si="35"/>
        <v>0.25</v>
      </c>
      <c r="U80" s="107">
        <f t="shared" si="77"/>
        <v>0.25</v>
      </c>
      <c r="V80" s="97">
        <v>66</v>
      </c>
      <c r="W80" s="98">
        <f t="shared" si="78"/>
        <v>0</v>
      </c>
      <c r="X80" s="98">
        <f t="shared" si="79"/>
        <v>0</v>
      </c>
      <c r="Y80" s="98">
        <f t="shared" si="80"/>
        <v>15086.692500000001</v>
      </c>
      <c r="Z80" s="98">
        <f t="shared" si="81"/>
        <v>15086.692500000001</v>
      </c>
      <c r="AA80" s="98"/>
      <c r="AB80" s="98"/>
      <c r="AC80" s="98"/>
      <c r="AD80" s="107"/>
      <c r="AE80" s="106"/>
      <c r="AF80" s="98"/>
      <c r="AG80" s="107"/>
      <c r="AH80" s="98"/>
      <c r="AI80" s="98"/>
      <c r="AJ80" s="102">
        <f t="shared" ref="AJ80:AJ129" si="85">R80+S80</f>
        <v>0</v>
      </c>
      <c r="AK80" s="98"/>
      <c r="AL80" s="97">
        <f t="shared" ref="AL80:AL129" si="86">17697*AK80*AJ80/100</f>
        <v>0</v>
      </c>
      <c r="AM80" s="107"/>
      <c r="AN80" s="107"/>
      <c r="AO80" s="107"/>
      <c r="AP80" s="97">
        <f t="shared" ref="AP80:AP128" si="87">AO80+AN80+AM80+AL80+AI80+AF80+AC80+AR80</f>
        <v>1508.6692500000001</v>
      </c>
      <c r="AQ80" s="98">
        <f t="shared" si="82"/>
        <v>16595.36175</v>
      </c>
      <c r="AR80" s="98">
        <f t="shared" si="83"/>
        <v>1508.6692500000001</v>
      </c>
      <c r="AS80" s="97">
        <f t="shared" ref="AS80:AS130" si="88">AQ80</f>
        <v>16595.36175</v>
      </c>
      <c r="AT80" s="42"/>
      <c r="AU80" s="42"/>
    </row>
    <row r="81" spans="1:47" s="2" customFormat="1" ht="37.5" x14ac:dyDescent="0.2">
      <c r="A81" s="97">
        <v>67</v>
      </c>
      <c r="B81" s="105" t="s">
        <v>270</v>
      </c>
      <c r="C81" s="92" t="s">
        <v>185</v>
      </c>
      <c r="D81" s="92"/>
      <c r="E81" s="92"/>
      <c r="F81" s="92" t="s">
        <v>23</v>
      </c>
      <c r="G81" s="92" t="s">
        <v>45</v>
      </c>
      <c r="H81" s="92"/>
      <c r="I81" s="92">
        <v>4.95</v>
      </c>
      <c r="J81" s="92"/>
      <c r="K81" s="98">
        <v>17697</v>
      </c>
      <c r="L81" s="98">
        <f t="shared" si="84"/>
        <v>87600.150000000009</v>
      </c>
      <c r="M81" s="98">
        <f t="shared" si="74"/>
        <v>0</v>
      </c>
      <c r="N81" s="106">
        <v>2</v>
      </c>
      <c r="O81" s="106"/>
      <c r="P81" s="98"/>
      <c r="Q81" s="106">
        <f t="shared" ref="Q81" si="89">N81+O81+P81</f>
        <v>2</v>
      </c>
      <c r="R81" s="107">
        <f t="shared" ref="R81" si="90">N81/18</f>
        <v>0.1111111111111111</v>
      </c>
      <c r="S81" s="107">
        <f t="shared" ref="S81" si="91">O81/24</f>
        <v>0</v>
      </c>
      <c r="T81" s="107">
        <f t="shared" ref="T81" si="92">P81/24</f>
        <v>0</v>
      </c>
      <c r="U81" s="107">
        <f t="shared" ref="U81" si="93">R81+S81+T81</f>
        <v>0.1111111111111111</v>
      </c>
      <c r="V81" s="97">
        <v>67</v>
      </c>
      <c r="W81" s="98">
        <f t="shared" ref="W81" si="94">L81/18*N81</f>
        <v>9733.35</v>
      </c>
      <c r="X81" s="98">
        <f t="shared" ref="X81" si="95">M81/24*O81</f>
        <v>0</v>
      </c>
      <c r="Y81" s="98">
        <f t="shared" ref="Y81" si="96">M81/24*P81</f>
        <v>0</v>
      </c>
      <c r="Z81" s="98">
        <f t="shared" ref="Z81" si="97">W81+X81+Y81</f>
        <v>9733.35</v>
      </c>
      <c r="AA81" s="98"/>
      <c r="AB81" s="98"/>
      <c r="AC81" s="98"/>
      <c r="AD81" s="107"/>
      <c r="AE81" s="106"/>
      <c r="AF81" s="98"/>
      <c r="AG81" s="107"/>
      <c r="AH81" s="98"/>
      <c r="AI81" s="98"/>
      <c r="AJ81" s="102">
        <f t="shared" si="85"/>
        <v>0.1111111111111111</v>
      </c>
      <c r="AK81" s="98">
        <v>40</v>
      </c>
      <c r="AL81" s="97">
        <f t="shared" si="86"/>
        <v>786.5333333333333</v>
      </c>
      <c r="AM81" s="107"/>
      <c r="AN81" s="107"/>
      <c r="AO81" s="107"/>
      <c r="AP81" s="97">
        <f t="shared" si="87"/>
        <v>1759.8683333333333</v>
      </c>
      <c r="AQ81" s="98">
        <f t="shared" si="82"/>
        <v>11493.218333333334</v>
      </c>
      <c r="AR81" s="98">
        <f t="shared" si="83"/>
        <v>973.33500000000004</v>
      </c>
      <c r="AS81" s="97">
        <f t="shared" si="88"/>
        <v>11493.218333333334</v>
      </c>
      <c r="AT81" s="42"/>
      <c r="AU81" s="42"/>
    </row>
    <row r="82" spans="1:47" s="2" customFormat="1" ht="56.25" x14ac:dyDescent="0.2">
      <c r="A82" s="97">
        <v>68</v>
      </c>
      <c r="B82" s="105" t="s">
        <v>277</v>
      </c>
      <c r="C82" s="92" t="s">
        <v>184</v>
      </c>
      <c r="D82" s="92" t="s">
        <v>28</v>
      </c>
      <c r="E82" s="92"/>
      <c r="F82" s="92" t="s">
        <v>22</v>
      </c>
      <c r="G82" s="92" t="s">
        <v>46</v>
      </c>
      <c r="H82" s="92">
        <v>5.16</v>
      </c>
      <c r="I82" s="92">
        <v>4.99</v>
      </c>
      <c r="J82" s="92"/>
      <c r="K82" s="98">
        <v>17697</v>
      </c>
      <c r="L82" s="98">
        <f t="shared" si="84"/>
        <v>88308.03</v>
      </c>
      <c r="M82" s="98">
        <f t="shared" si="74"/>
        <v>0</v>
      </c>
      <c r="N82" s="106">
        <v>2</v>
      </c>
      <c r="O82" s="106"/>
      <c r="P82" s="98"/>
      <c r="Q82" s="106">
        <f t="shared" si="75"/>
        <v>2</v>
      </c>
      <c r="R82" s="107">
        <f t="shared" si="76"/>
        <v>0.1111111111111111</v>
      </c>
      <c r="S82" s="107">
        <f t="shared" si="35"/>
        <v>0</v>
      </c>
      <c r="T82" s="107">
        <f t="shared" si="35"/>
        <v>0</v>
      </c>
      <c r="U82" s="107">
        <f t="shared" si="77"/>
        <v>0.1111111111111111</v>
      </c>
      <c r="V82" s="97">
        <v>68</v>
      </c>
      <c r="W82" s="98">
        <f t="shared" si="78"/>
        <v>9812.003333333334</v>
      </c>
      <c r="X82" s="98">
        <f t="shared" si="79"/>
        <v>0</v>
      </c>
      <c r="Y82" s="98">
        <f t="shared" si="80"/>
        <v>0</v>
      </c>
      <c r="Z82" s="98">
        <f t="shared" si="81"/>
        <v>9812.003333333334</v>
      </c>
      <c r="AA82" s="98"/>
      <c r="AB82" s="98"/>
      <c r="AC82" s="98"/>
      <c r="AD82" s="98"/>
      <c r="AE82" s="106"/>
      <c r="AF82" s="98"/>
      <c r="AG82" s="107"/>
      <c r="AH82" s="98"/>
      <c r="AI82" s="98"/>
      <c r="AJ82" s="102">
        <f t="shared" si="85"/>
        <v>0.1111111111111111</v>
      </c>
      <c r="AK82" s="98">
        <v>40</v>
      </c>
      <c r="AL82" s="97">
        <f t="shared" si="86"/>
        <v>786.5333333333333</v>
      </c>
      <c r="AM82" s="107"/>
      <c r="AN82" s="107"/>
      <c r="AO82" s="107"/>
      <c r="AP82" s="97">
        <f t="shared" si="87"/>
        <v>1767.7336666666667</v>
      </c>
      <c r="AQ82" s="98">
        <f t="shared" si="82"/>
        <v>11579.737000000001</v>
      </c>
      <c r="AR82" s="98">
        <f t="shared" si="83"/>
        <v>981.20033333333345</v>
      </c>
      <c r="AS82" s="97">
        <f t="shared" si="88"/>
        <v>11579.737000000001</v>
      </c>
      <c r="AT82" s="42"/>
      <c r="AU82" s="42"/>
    </row>
    <row r="83" spans="1:47" s="36" customFormat="1" ht="37.5" x14ac:dyDescent="0.2">
      <c r="A83" s="97">
        <f t="shared" ref="A83:A113" si="98">A82+1</f>
        <v>69</v>
      </c>
      <c r="B83" s="105" t="s">
        <v>278</v>
      </c>
      <c r="C83" s="92" t="s">
        <v>132</v>
      </c>
      <c r="D83" s="92" t="s">
        <v>65</v>
      </c>
      <c r="E83" s="92" t="s">
        <v>44</v>
      </c>
      <c r="F83" s="92" t="s">
        <v>65</v>
      </c>
      <c r="G83" s="92" t="s">
        <v>44</v>
      </c>
      <c r="H83" s="92">
        <v>4.2699999999999996</v>
      </c>
      <c r="I83" s="92">
        <v>4.2699999999999996</v>
      </c>
      <c r="J83" s="92"/>
      <c r="K83" s="98">
        <v>17697</v>
      </c>
      <c r="L83" s="98">
        <f t="shared" si="84"/>
        <v>75566.189999999988</v>
      </c>
      <c r="M83" s="98">
        <f t="shared" si="74"/>
        <v>0</v>
      </c>
      <c r="N83" s="106">
        <v>3.5</v>
      </c>
      <c r="O83" s="106"/>
      <c r="P83" s="98"/>
      <c r="Q83" s="106">
        <f t="shared" si="75"/>
        <v>3.5</v>
      </c>
      <c r="R83" s="107">
        <f t="shared" si="76"/>
        <v>0.19444444444444445</v>
      </c>
      <c r="S83" s="107">
        <f t="shared" si="35"/>
        <v>0</v>
      </c>
      <c r="T83" s="107">
        <f t="shared" si="35"/>
        <v>0</v>
      </c>
      <c r="U83" s="107">
        <f t="shared" si="77"/>
        <v>0.19444444444444445</v>
      </c>
      <c r="V83" s="97">
        <f t="shared" ref="V83:V113" si="99">V82+1</f>
        <v>69</v>
      </c>
      <c r="W83" s="98">
        <f t="shared" si="78"/>
        <v>14693.425833333331</v>
      </c>
      <c r="X83" s="98">
        <f t="shared" si="79"/>
        <v>0</v>
      </c>
      <c r="Y83" s="98">
        <f t="shared" si="80"/>
        <v>0</v>
      </c>
      <c r="Z83" s="98">
        <f t="shared" si="81"/>
        <v>14693.425833333331</v>
      </c>
      <c r="AA83" s="98"/>
      <c r="AB83" s="98"/>
      <c r="AC83" s="98"/>
      <c r="AD83" s="107"/>
      <c r="AE83" s="106"/>
      <c r="AF83" s="98"/>
      <c r="AG83" s="107"/>
      <c r="AH83" s="98"/>
      <c r="AI83" s="98"/>
      <c r="AJ83" s="102">
        <f t="shared" si="85"/>
        <v>0.19444444444444445</v>
      </c>
      <c r="AK83" s="98">
        <v>40</v>
      </c>
      <c r="AL83" s="97">
        <f t="shared" si="86"/>
        <v>1376.4333333333334</v>
      </c>
      <c r="AM83" s="107"/>
      <c r="AN83" s="107"/>
      <c r="AO83" s="107"/>
      <c r="AP83" s="97">
        <f t="shared" si="87"/>
        <v>2845.7759166666665</v>
      </c>
      <c r="AQ83" s="98">
        <f t="shared" si="82"/>
        <v>17539.201749999997</v>
      </c>
      <c r="AR83" s="98">
        <f t="shared" si="83"/>
        <v>1469.3425833333331</v>
      </c>
      <c r="AS83" s="97">
        <f t="shared" si="88"/>
        <v>17539.201749999997</v>
      </c>
      <c r="AT83" s="42"/>
      <c r="AU83" s="42"/>
    </row>
    <row r="84" spans="1:47" s="2" customFormat="1" ht="18.75" x14ac:dyDescent="0.2">
      <c r="A84" s="97">
        <v>70</v>
      </c>
      <c r="B84" s="105" t="s">
        <v>279</v>
      </c>
      <c r="C84" s="92" t="s">
        <v>133</v>
      </c>
      <c r="D84" s="92" t="s">
        <v>28</v>
      </c>
      <c r="E84" s="92" t="s">
        <v>47</v>
      </c>
      <c r="F84" s="92" t="s">
        <v>28</v>
      </c>
      <c r="G84" s="92" t="s">
        <v>47</v>
      </c>
      <c r="H84" s="92">
        <v>5.41</v>
      </c>
      <c r="I84" s="92">
        <v>5.41</v>
      </c>
      <c r="J84" s="92"/>
      <c r="K84" s="98">
        <v>17697</v>
      </c>
      <c r="L84" s="98">
        <f t="shared" si="84"/>
        <v>95740.77</v>
      </c>
      <c r="M84" s="98">
        <f t="shared" si="74"/>
        <v>0</v>
      </c>
      <c r="N84" s="106">
        <v>20</v>
      </c>
      <c r="O84" s="106"/>
      <c r="P84" s="98"/>
      <c r="Q84" s="106">
        <f t="shared" si="75"/>
        <v>20</v>
      </c>
      <c r="R84" s="107">
        <f t="shared" si="76"/>
        <v>1.1111111111111112</v>
      </c>
      <c r="S84" s="107">
        <f t="shared" si="35"/>
        <v>0</v>
      </c>
      <c r="T84" s="107">
        <f t="shared" si="35"/>
        <v>0</v>
      </c>
      <c r="U84" s="107">
        <f t="shared" si="77"/>
        <v>1.1111111111111112</v>
      </c>
      <c r="V84" s="97">
        <v>70</v>
      </c>
      <c r="W84" s="98">
        <f t="shared" si="78"/>
        <v>106378.63333333335</v>
      </c>
      <c r="X84" s="98">
        <f t="shared" si="79"/>
        <v>0</v>
      </c>
      <c r="Y84" s="98">
        <f t="shared" si="80"/>
        <v>0</v>
      </c>
      <c r="Z84" s="98">
        <f t="shared" si="81"/>
        <v>106378.63333333335</v>
      </c>
      <c r="AA84" s="98"/>
      <c r="AB84" s="98"/>
      <c r="AC84" s="98"/>
      <c r="AD84" s="98">
        <v>6</v>
      </c>
      <c r="AE84" s="106">
        <v>10</v>
      </c>
      <c r="AF84" s="98">
        <f>17697*AE84%/18*AD84</f>
        <v>589.9</v>
      </c>
      <c r="AG84" s="107">
        <v>1</v>
      </c>
      <c r="AH84" s="98">
        <v>15</v>
      </c>
      <c r="AI84" s="98">
        <f>17697*AH84%*AG84</f>
        <v>2654.5499999999997</v>
      </c>
      <c r="AJ84" s="102">
        <f t="shared" si="85"/>
        <v>1.1111111111111112</v>
      </c>
      <c r="AK84" s="98">
        <v>40</v>
      </c>
      <c r="AL84" s="97">
        <f t="shared" si="86"/>
        <v>7865.3333333333339</v>
      </c>
      <c r="AM84" s="107"/>
      <c r="AN84" s="107"/>
      <c r="AO84" s="107"/>
      <c r="AP84" s="97">
        <f>AO84+AN84+AM84+AL84+AI84+AF84+AC84+AR84+31914</f>
        <v>53661.646666666667</v>
      </c>
      <c r="AQ84" s="98">
        <f t="shared" si="82"/>
        <v>160040.28000000003</v>
      </c>
      <c r="AR84" s="98">
        <f t="shared" si="83"/>
        <v>10637.863333333335</v>
      </c>
      <c r="AS84" s="97">
        <f t="shared" si="88"/>
        <v>160040.28000000003</v>
      </c>
      <c r="AT84" s="42"/>
      <c r="AU84" s="42"/>
    </row>
    <row r="85" spans="1:47" s="2" customFormat="1" ht="18.75" x14ac:dyDescent="0.2">
      <c r="A85" s="97">
        <v>71</v>
      </c>
      <c r="B85" s="99" t="s">
        <v>248</v>
      </c>
      <c r="C85" s="92" t="s">
        <v>146</v>
      </c>
      <c r="D85" s="92"/>
      <c r="E85" s="92"/>
      <c r="F85" s="92" t="s">
        <v>28</v>
      </c>
      <c r="G85" s="92" t="s">
        <v>51</v>
      </c>
      <c r="H85" s="92">
        <v>4.2699999999999996</v>
      </c>
      <c r="I85" s="92">
        <v>0</v>
      </c>
      <c r="J85" s="92">
        <v>4.6900000000000004</v>
      </c>
      <c r="K85" s="98">
        <v>17697</v>
      </c>
      <c r="L85" s="98">
        <f t="shared" ref="L85:L86" si="100">I85*K85</f>
        <v>0</v>
      </c>
      <c r="M85" s="98">
        <f t="shared" ref="M85" si="101">K85*J85</f>
        <v>82998.930000000008</v>
      </c>
      <c r="N85" s="106">
        <v>0</v>
      </c>
      <c r="O85" s="106"/>
      <c r="P85" s="98">
        <v>6</v>
      </c>
      <c r="Q85" s="106">
        <f t="shared" ref="Q85:Q86" si="102">N85+O85+P85</f>
        <v>6</v>
      </c>
      <c r="R85" s="107">
        <f t="shared" ref="R85:R86" si="103">N85/18</f>
        <v>0</v>
      </c>
      <c r="S85" s="107">
        <f t="shared" ref="S85" si="104">O85/24</f>
        <v>0</v>
      </c>
      <c r="T85" s="107">
        <f t="shared" ref="T85" si="105">P85/24</f>
        <v>0.25</v>
      </c>
      <c r="U85" s="107">
        <f t="shared" ref="U85:U91" si="106">R85+S85+T85</f>
        <v>0.25</v>
      </c>
      <c r="V85" s="97">
        <v>71</v>
      </c>
      <c r="W85" s="98">
        <f t="shared" ref="W85:W86" si="107">L85/18*N85</f>
        <v>0</v>
      </c>
      <c r="X85" s="98">
        <f t="shared" ref="X85" si="108">M85/24*O85</f>
        <v>0</v>
      </c>
      <c r="Y85" s="98">
        <f t="shared" ref="Y85" si="109">M85/24*P85</f>
        <v>20749.732500000002</v>
      </c>
      <c r="Z85" s="98">
        <f t="shared" ref="Z85:Z86" si="110">W85+X85+Y85</f>
        <v>20749.732500000002</v>
      </c>
      <c r="AA85" s="98"/>
      <c r="AB85" s="98"/>
      <c r="AC85" s="98"/>
      <c r="AD85" s="107"/>
      <c r="AE85" s="106"/>
      <c r="AF85" s="98"/>
      <c r="AG85" s="107"/>
      <c r="AH85" s="98"/>
      <c r="AI85" s="98"/>
      <c r="AJ85" s="102">
        <f t="shared" si="85"/>
        <v>0</v>
      </c>
      <c r="AK85" s="98">
        <v>40</v>
      </c>
      <c r="AL85" s="97">
        <f t="shared" si="86"/>
        <v>0</v>
      </c>
      <c r="AM85" s="107"/>
      <c r="AN85" s="107"/>
      <c r="AO85" s="107"/>
      <c r="AP85" s="97">
        <f t="shared" si="87"/>
        <v>2074.9732500000005</v>
      </c>
      <c r="AQ85" s="98">
        <f t="shared" si="82"/>
        <v>22824.705750000001</v>
      </c>
      <c r="AR85" s="98">
        <f t="shared" si="83"/>
        <v>2074.9732500000005</v>
      </c>
      <c r="AS85" s="97">
        <f t="shared" si="88"/>
        <v>22824.705750000001</v>
      </c>
      <c r="AT85" s="42"/>
      <c r="AU85" s="42"/>
    </row>
    <row r="86" spans="1:47" s="2" customFormat="1" ht="56.25" x14ac:dyDescent="0.2">
      <c r="A86" s="97">
        <v>72</v>
      </c>
      <c r="B86" s="105" t="s">
        <v>308</v>
      </c>
      <c r="C86" s="92" t="s">
        <v>186</v>
      </c>
      <c r="D86" s="92"/>
      <c r="E86" s="92"/>
      <c r="F86" s="92" t="s">
        <v>23</v>
      </c>
      <c r="G86" s="92" t="s">
        <v>45</v>
      </c>
      <c r="H86" s="92"/>
      <c r="I86" s="92">
        <v>5.03</v>
      </c>
      <c r="J86" s="92"/>
      <c r="K86" s="98">
        <v>17697</v>
      </c>
      <c r="L86" s="98">
        <f t="shared" si="100"/>
        <v>89015.91</v>
      </c>
      <c r="M86" s="98"/>
      <c r="N86" s="106">
        <v>10.5</v>
      </c>
      <c r="O86" s="106"/>
      <c r="P86" s="98"/>
      <c r="Q86" s="106">
        <f t="shared" si="102"/>
        <v>10.5</v>
      </c>
      <c r="R86" s="107">
        <f t="shared" si="103"/>
        <v>0.58333333333333337</v>
      </c>
      <c r="S86" s="107"/>
      <c r="T86" s="107"/>
      <c r="U86" s="107">
        <f t="shared" si="106"/>
        <v>0.58333333333333337</v>
      </c>
      <c r="V86" s="97">
        <v>72</v>
      </c>
      <c r="W86" s="98">
        <f t="shared" si="107"/>
        <v>51925.947500000002</v>
      </c>
      <c r="X86" s="98"/>
      <c r="Y86" s="98"/>
      <c r="Z86" s="98">
        <f t="shared" si="110"/>
        <v>51925.947500000002</v>
      </c>
      <c r="AA86" s="98"/>
      <c r="AB86" s="98"/>
      <c r="AC86" s="98"/>
      <c r="AD86" s="107"/>
      <c r="AE86" s="106"/>
      <c r="AF86" s="98"/>
      <c r="AG86" s="107"/>
      <c r="AH86" s="98"/>
      <c r="AI86" s="98"/>
      <c r="AJ86" s="102">
        <f t="shared" si="85"/>
        <v>0.58333333333333337</v>
      </c>
      <c r="AK86" s="98">
        <v>40</v>
      </c>
      <c r="AL86" s="97">
        <f t="shared" si="86"/>
        <v>4129.3</v>
      </c>
      <c r="AM86" s="107"/>
      <c r="AN86" s="107"/>
      <c r="AO86" s="107"/>
      <c r="AP86" s="97">
        <f t="shared" si="87"/>
        <v>9321.8947499999995</v>
      </c>
      <c r="AQ86" s="98">
        <f t="shared" si="82"/>
        <v>61247.842250000002</v>
      </c>
      <c r="AR86" s="98">
        <f t="shared" si="83"/>
        <v>5192.5947500000002</v>
      </c>
      <c r="AS86" s="97">
        <f t="shared" si="88"/>
        <v>61247.842250000002</v>
      </c>
      <c r="AT86" s="42"/>
      <c r="AU86" s="42"/>
    </row>
    <row r="87" spans="1:47" s="2" customFormat="1" ht="37.5" x14ac:dyDescent="0.2">
      <c r="A87" s="97">
        <f t="shared" si="98"/>
        <v>73</v>
      </c>
      <c r="B87" s="105" t="s">
        <v>265</v>
      </c>
      <c r="C87" s="92" t="s">
        <v>97</v>
      </c>
      <c r="D87" s="92" t="s">
        <v>28</v>
      </c>
      <c r="E87" s="92" t="s">
        <v>47</v>
      </c>
      <c r="F87" s="92" t="s">
        <v>28</v>
      </c>
      <c r="G87" s="92" t="s">
        <v>47</v>
      </c>
      <c r="H87" s="92">
        <v>5.41</v>
      </c>
      <c r="I87" s="92">
        <v>5.41</v>
      </c>
      <c r="J87" s="92"/>
      <c r="K87" s="98">
        <v>17697</v>
      </c>
      <c r="L87" s="98">
        <f t="shared" si="84"/>
        <v>95740.77</v>
      </c>
      <c r="M87" s="98">
        <f t="shared" si="74"/>
        <v>0</v>
      </c>
      <c r="N87" s="106">
        <v>23</v>
      </c>
      <c r="O87" s="106"/>
      <c r="P87" s="98"/>
      <c r="Q87" s="106">
        <f t="shared" si="75"/>
        <v>23</v>
      </c>
      <c r="R87" s="107">
        <f t="shared" si="76"/>
        <v>1.2777777777777777</v>
      </c>
      <c r="S87" s="107">
        <f t="shared" si="35"/>
        <v>0</v>
      </c>
      <c r="T87" s="107">
        <f t="shared" si="35"/>
        <v>0</v>
      </c>
      <c r="U87" s="107">
        <f t="shared" si="106"/>
        <v>1.2777777777777777</v>
      </c>
      <c r="V87" s="97">
        <f t="shared" si="99"/>
        <v>73</v>
      </c>
      <c r="W87" s="98">
        <f t="shared" si="78"/>
        <v>122335.42833333334</v>
      </c>
      <c r="X87" s="98">
        <f t="shared" si="79"/>
        <v>0</v>
      </c>
      <c r="Y87" s="98">
        <f t="shared" si="80"/>
        <v>0</v>
      </c>
      <c r="Z87" s="98">
        <f t="shared" si="81"/>
        <v>122335.42833333334</v>
      </c>
      <c r="AA87" s="98"/>
      <c r="AB87" s="98"/>
      <c r="AC87" s="98"/>
      <c r="AD87" s="107"/>
      <c r="AE87" s="106"/>
      <c r="AF87" s="98"/>
      <c r="AG87" s="107"/>
      <c r="AH87" s="98"/>
      <c r="AI87" s="98"/>
      <c r="AJ87" s="102">
        <f t="shared" si="85"/>
        <v>1.2777777777777777</v>
      </c>
      <c r="AK87" s="98">
        <v>40</v>
      </c>
      <c r="AL87" s="97">
        <f t="shared" si="86"/>
        <v>9045.1333333333332</v>
      </c>
      <c r="AM87" s="107"/>
      <c r="AN87" s="107"/>
      <c r="AO87" s="107"/>
      <c r="AP87" s="97">
        <f t="shared" si="87"/>
        <v>21278.676166666668</v>
      </c>
      <c r="AQ87" s="98">
        <f t="shared" si="82"/>
        <v>143614.10450000002</v>
      </c>
      <c r="AR87" s="98">
        <f t="shared" si="83"/>
        <v>12233.542833333335</v>
      </c>
      <c r="AS87" s="97">
        <f t="shared" si="88"/>
        <v>143614.10450000002</v>
      </c>
      <c r="AT87" s="42"/>
      <c r="AU87" s="42"/>
    </row>
    <row r="88" spans="1:47" s="2" customFormat="1" ht="18.75" x14ac:dyDescent="0.2">
      <c r="A88" s="97">
        <v>74</v>
      </c>
      <c r="B88" s="105" t="s">
        <v>280</v>
      </c>
      <c r="C88" s="92" t="s">
        <v>101</v>
      </c>
      <c r="D88" s="92" t="s">
        <v>65</v>
      </c>
      <c r="E88" s="92"/>
      <c r="F88" s="92" t="s">
        <v>154</v>
      </c>
      <c r="G88" s="92" t="s">
        <v>187</v>
      </c>
      <c r="H88" s="92"/>
      <c r="I88" s="92"/>
      <c r="J88" s="92">
        <v>4.22</v>
      </c>
      <c r="K88" s="98">
        <v>17697</v>
      </c>
      <c r="L88" s="98">
        <f t="shared" si="84"/>
        <v>0</v>
      </c>
      <c r="M88" s="98">
        <f t="shared" si="74"/>
        <v>74681.34</v>
      </c>
      <c r="N88" s="106"/>
      <c r="O88" s="106">
        <v>23</v>
      </c>
      <c r="P88" s="98">
        <v>0</v>
      </c>
      <c r="Q88" s="106">
        <f t="shared" si="75"/>
        <v>23</v>
      </c>
      <c r="R88" s="107">
        <f t="shared" si="76"/>
        <v>0</v>
      </c>
      <c r="S88" s="107">
        <f t="shared" si="35"/>
        <v>0.95833333333333337</v>
      </c>
      <c r="T88" s="107">
        <f t="shared" si="35"/>
        <v>0</v>
      </c>
      <c r="U88" s="107">
        <f t="shared" si="106"/>
        <v>0.95833333333333337</v>
      </c>
      <c r="V88" s="97">
        <v>74</v>
      </c>
      <c r="W88" s="98">
        <f t="shared" si="78"/>
        <v>0</v>
      </c>
      <c r="X88" s="98">
        <f t="shared" si="79"/>
        <v>71569.617499999993</v>
      </c>
      <c r="Y88" s="98">
        <f t="shared" si="80"/>
        <v>0</v>
      </c>
      <c r="Z88" s="98">
        <f t="shared" si="81"/>
        <v>71569.617499999993</v>
      </c>
      <c r="AA88" s="98"/>
      <c r="AB88" s="98"/>
      <c r="AC88" s="98"/>
      <c r="AD88" s="107"/>
      <c r="AE88" s="106"/>
      <c r="AF88" s="98"/>
      <c r="AG88" s="107"/>
      <c r="AH88" s="98"/>
      <c r="AI88" s="98"/>
      <c r="AJ88" s="102">
        <f t="shared" si="85"/>
        <v>0.95833333333333337</v>
      </c>
      <c r="AK88" s="98">
        <v>40</v>
      </c>
      <c r="AL88" s="97">
        <f t="shared" si="86"/>
        <v>6783.85</v>
      </c>
      <c r="AM88" s="107"/>
      <c r="AN88" s="107"/>
      <c r="AO88" s="107"/>
      <c r="AP88" s="97">
        <f t="shared" si="87"/>
        <v>13940.811750000001</v>
      </c>
      <c r="AQ88" s="98">
        <f t="shared" si="82"/>
        <v>85510.429249999986</v>
      </c>
      <c r="AR88" s="98">
        <f t="shared" si="83"/>
        <v>7156.9617499999995</v>
      </c>
      <c r="AS88" s="97">
        <f t="shared" si="88"/>
        <v>85510.429249999986</v>
      </c>
      <c r="AT88" s="42"/>
      <c r="AU88" s="42"/>
    </row>
    <row r="89" spans="1:47" s="2" customFormat="1" ht="37.5" x14ac:dyDescent="0.2">
      <c r="A89" s="97">
        <f t="shared" si="98"/>
        <v>75</v>
      </c>
      <c r="B89" s="105" t="s">
        <v>281</v>
      </c>
      <c r="C89" s="92" t="s">
        <v>188</v>
      </c>
      <c r="D89" s="92" t="s">
        <v>41</v>
      </c>
      <c r="E89" s="92" t="s">
        <v>45</v>
      </c>
      <c r="F89" s="92" t="s">
        <v>23</v>
      </c>
      <c r="G89" s="92" t="s">
        <v>45</v>
      </c>
      <c r="H89" s="92">
        <v>4.8600000000000003</v>
      </c>
      <c r="I89" s="92">
        <v>4.95</v>
      </c>
      <c r="J89" s="92"/>
      <c r="K89" s="98">
        <v>17697</v>
      </c>
      <c r="L89" s="98">
        <f t="shared" si="84"/>
        <v>87600.150000000009</v>
      </c>
      <c r="M89" s="98">
        <f t="shared" si="74"/>
        <v>0</v>
      </c>
      <c r="N89" s="106">
        <v>25.5</v>
      </c>
      <c r="O89" s="106"/>
      <c r="P89" s="98"/>
      <c r="Q89" s="106">
        <f t="shared" si="75"/>
        <v>25.5</v>
      </c>
      <c r="R89" s="107">
        <f t="shared" si="76"/>
        <v>1.4166666666666667</v>
      </c>
      <c r="S89" s="107">
        <f t="shared" si="35"/>
        <v>0</v>
      </c>
      <c r="T89" s="107">
        <f t="shared" si="35"/>
        <v>0</v>
      </c>
      <c r="U89" s="107">
        <f t="shared" si="106"/>
        <v>1.4166666666666667</v>
      </c>
      <c r="V89" s="97">
        <f t="shared" si="99"/>
        <v>75</v>
      </c>
      <c r="W89" s="98">
        <f t="shared" si="78"/>
        <v>124100.21250000001</v>
      </c>
      <c r="X89" s="98">
        <f t="shared" si="79"/>
        <v>0</v>
      </c>
      <c r="Y89" s="98">
        <f t="shared" si="80"/>
        <v>0</v>
      </c>
      <c r="Z89" s="98">
        <f t="shared" si="81"/>
        <v>124100.21250000001</v>
      </c>
      <c r="AA89" s="98"/>
      <c r="AB89" s="98"/>
      <c r="AC89" s="98"/>
      <c r="AD89" s="107"/>
      <c r="AE89" s="106"/>
      <c r="AF89" s="98"/>
      <c r="AG89" s="107"/>
      <c r="AH89" s="98"/>
      <c r="AI89" s="98"/>
      <c r="AJ89" s="102">
        <f t="shared" si="85"/>
        <v>1.4166666666666667</v>
      </c>
      <c r="AK89" s="98">
        <v>40</v>
      </c>
      <c r="AL89" s="97">
        <f t="shared" si="86"/>
        <v>10028.299999999999</v>
      </c>
      <c r="AM89" s="107"/>
      <c r="AN89" s="107"/>
      <c r="AO89" s="107"/>
      <c r="AP89" s="97">
        <f t="shared" si="87"/>
        <v>22438.321250000001</v>
      </c>
      <c r="AQ89" s="98">
        <f t="shared" si="82"/>
        <v>146538.53375</v>
      </c>
      <c r="AR89" s="98">
        <f t="shared" si="83"/>
        <v>12410.021250000002</v>
      </c>
      <c r="AS89" s="97">
        <f t="shared" si="88"/>
        <v>146538.53375</v>
      </c>
      <c r="AT89" s="42"/>
      <c r="AU89" s="42"/>
    </row>
    <row r="90" spans="1:47" s="2" customFormat="1" ht="56.25" x14ac:dyDescent="0.2">
      <c r="A90" s="97">
        <v>76</v>
      </c>
      <c r="B90" s="105" t="s">
        <v>260</v>
      </c>
      <c r="C90" s="92" t="s">
        <v>189</v>
      </c>
      <c r="D90" s="92" t="s">
        <v>85</v>
      </c>
      <c r="E90" s="92" t="s">
        <v>45</v>
      </c>
      <c r="F90" s="92" t="s">
        <v>85</v>
      </c>
      <c r="G90" s="92" t="s">
        <v>51</v>
      </c>
      <c r="H90" s="92">
        <v>5.03</v>
      </c>
      <c r="I90" s="92"/>
      <c r="J90" s="92">
        <v>4.62</v>
      </c>
      <c r="K90" s="98">
        <v>17697</v>
      </c>
      <c r="L90" s="98">
        <f t="shared" si="84"/>
        <v>0</v>
      </c>
      <c r="M90" s="98">
        <f t="shared" si="74"/>
        <v>81760.14</v>
      </c>
      <c r="N90" s="106"/>
      <c r="O90" s="106">
        <v>7</v>
      </c>
      <c r="P90" s="98"/>
      <c r="Q90" s="106">
        <f t="shared" si="75"/>
        <v>7</v>
      </c>
      <c r="R90" s="107">
        <f t="shared" si="76"/>
        <v>0</v>
      </c>
      <c r="S90" s="107">
        <f t="shared" si="35"/>
        <v>0.29166666666666669</v>
      </c>
      <c r="T90" s="107">
        <f t="shared" si="35"/>
        <v>0</v>
      </c>
      <c r="U90" s="107">
        <f t="shared" si="106"/>
        <v>0.29166666666666669</v>
      </c>
      <c r="V90" s="97">
        <v>76</v>
      </c>
      <c r="W90" s="98">
        <f t="shared" si="78"/>
        <v>0</v>
      </c>
      <c r="X90" s="98">
        <f t="shared" si="79"/>
        <v>23846.7075</v>
      </c>
      <c r="Y90" s="98">
        <f t="shared" si="80"/>
        <v>0</v>
      </c>
      <c r="Z90" s="98">
        <f t="shared" si="81"/>
        <v>23846.7075</v>
      </c>
      <c r="AA90" s="98"/>
      <c r="AB90" s="98"/>
      <c r="AC90" s="98"/>
      <c r="AD90" s="107"/>
      <c r="AE90" s="106"/>
      <c r="AF90" s="98"/>
      <c r="AG90" s="107"/>
      <c r="AH90" s="98"/>
      <c r="AI90" s="98"/>
      <c r="AJ90" s="102">
        <f t="shared" si="85"/>
        <v>0.29166666666666669</v>
      </c>
      <c r="AK90" s="98">
        <v>40</v>
      </c>
      <c r="AL90" s="97">
        <f t="shared" si="86"/>
        <v>2064.65</v>
      </c>
      <c r="AM90" s="107"/>
      <c r="AN90" s="107"/>
      <c r="AO90" s="107"/>
      <c r="AP90" s="97">
        <f t="shared" si="87"/>
        <v>4449.3207500000008</v>
      </c>
      <c r="AQ90" s="98">
        <f t="shared" si="82"/>
        <v>28296.028250000003</v>
      </c>
      <c r="AR90" s="98">
        <f t="shared" si="83"/>
        <v>2384.6707500000002</v>
      </c>
      <c r="AS90" s="97">
        <f t="shared" si="88"/>
        <v>28296.028250000003</v>
      </c>
      <c r="AT90" s="42"/>
      <c r="AU90" s="42"/>
    </row>
    <row r="91" spans="1:47" s="4" customFormat="1" ht="56.25" x14ac:dyDescent="0.2">
      <c r="A91" s="97">
        <f t="shared" si="98"/>
        <v>77</v>
      </c>
      <c r="B91" s="105" t="s">
        <v>250</v>
      </c>
      <c r="C91" s="92" t="s">
        <v>190</v>
      </c>
      <c r="D91" s="92" t="s">
        <v>22</v>
      </c>
      <c r="E91" s="92" t="s">
        <v>46</v>
      </c>
      <c r="F91" s="92" t="s">
        <v>22</v>
      </c>
      <c r="G91" s="92" t="s">
        <v>46</v>
      </c>
      <c r="H91" s="92">
        <v>4.74</v>
      </c>
      <c r="I91" s="92">
        <v>4.8099999999999996</v>
      </c>
      <c r="J91" s="92"/>
      <c r="K91" s="98">
        <v>17697</v>
      </c>
      <c r="L91" s="98">
        <f t="shared" si="84"/>
        <v>85122.569999999992</v>
      </c>
      <c r="M91" s="98">
        <f t="shared" si="74"/>
        <v>0</v>
      </c>
      <c r="N91" s="106">
        <v>29</v>
      </c>
      <c r="O91" s="106"/>
      <c r="P91" s="98"/>
      <c r="Q91" s="106">
        <f t="shared" si="75"/>
        <v>29</v>
      </c>
      <c r="R91" s="107">
        <f t="shared" si="76"/>
        <v>1.6111111111111112</v>
      </c>
      <c r="S91" s="107">
        <f t="shared" si="35"/>
        <v>0</v>
      </c>
      <c r="T91" s="107">
        <f t="shared" si="35"/>
        <v>0</v>
      </c>
      <c r="U91" s="107">
        <f t="shared" si="106"/>
        <v>1.6111111111111112</v>
      </c>
      <c r="V91" s="97">
        <f t="shared" si="99"/>
        <v>77</v>
      </c>
      <c r="W91" s="98">
        <f t="shared" si="78"/>
        <v>137141.91833333331</v>
      </c>
      <c r="X91" s="98">
        <f t="shared" si="79"/>
        <v>0</v>
      </c>
      <c r="Y91" s="98">
        <f t="shared" si="80"/>
        <v>0</v>
      </c>
      <c r="Z91" s="98">
        <f t="shared" si="81"/>
        <v>137141.91833333331</v>
      </c>
      <c r="AA91" s="98"/>
      <c r="AB91" s="98"/>
      <c r="AC91" s="98"/>
      <c r="AD91" s="107"/>
      <c r="AE91" s="106"/>
      <c r="AF91" s="98"/>
      <c r="AG91" s="107"/>
      <c r="AH91" s="98"/>
      <c r="AI91" s="98"/>
      <c r="AJ91" s="102">
        <f t="shared" si="85"/>
        <v>1.6111111111111112</v>
      </c>
      <c r="AK91" s="98">
        <v>40</v>
      </c>
      <c r="AL91" s="97">
        <f t="shared" si="86"/>
        <v>11404.733333333332</v>
      </c>
      <c r="AM91" s="107"/>
      <c r="AN91" s="107"/>
      <c r="AO91" s="107"/>
      <c r="AP91" s="97">
        <f t="shared" si="87"/>
        <v>25118.925166666661</v>
      </c>
      <c r="AQ91" s="98">
        <f t="shared" si="82"/>
        <v>162260.84349999996</v>
      </c>
      <c r="AR91" s="98">
        <f t="shared" si="83"/>
        <v>13714.191833333331</v>
      </c>
      <c r="AS91" s="97">
        <f t="shared" si="88"/>
        <v>162260.84349999996</v>
      </c>
      <c r="AT91" s="51"/>
      <c r="AU91" s="51"/>
    </row>
    <row r="92" spans="1:47" s="2" customFormat="1" ht="56.25" x14ac:dyDescent="0.2">
      <c r="A92" s="97">
        <v>78</v>
      </c>
      <c r="B92" s="105" t="s">
        <v>282</v>
      </c>
      <c r="C92" s="92" t="s">
        <v>192</v>
      </c>
      <c r="D92" s="92" t="s">
        <v>22</v>
      </c>
      <c r="E92" s="92" t="s">
        <v>46</v>
      </c>
      <c r="F92" s="92" t="s">
        <v>22</v>
      </c>
      <c r="G92" s="92" t="s">
        <v>46</v>
      </c>
      <c r="H92" s="92">
        <v>4.66</v>
      </c>
      <c r="I92" s="92">
        <v>4.66</v>
      </c>
      <c r="J92" s="92"/>
      <c r="K92" s="98">
        <v>17697</v>
      </c>
      <c r="L92" s="98">
        <f t="shared" si="84"/>
        <v>82468.02</v>
      </c>
      <c r="M92" s="98">
        <f t="shared" si="74"/>
        <v>0</v>
      </c>
      <c r="N92" s="106">
        <v>8.5</v>
      </c>
      <c r="O92" s="106"/>
      <c r="P92" s="98"/>
      <c r="Q92" s="106">
        <f t="shared" si="75"/>
        <v>8.5</v>
      </c>
      <c r="R92" s="107">
        <f t="shared" si="76"/>
        <v>0.47222222222222221</v>
      </c>
      <c r="S92" s="107">
        <f t="shared" si="35"/>
        <v>0</v>
      </c>
      <c r="T92" s="107">
        <f t="shared" si="35"/>
        <v>0</v>
      </c>
      <c r="U92" s="107">
        <f t="shared" si="77"/>
        <v>0.47222222222222221</v>
      </c>
      <c r="V92" s="97">
        <v>78</v>
      </c>
      <c r="W92" s="98">
        <f t="shared" si="78"/>
        <v>38943.231666666674</v>
      </c>
      <c r="X92" s="98">
        <f t="shared" si="79"/>
        <v>0</v>
      </c>
      <c r="Y92" s="98">
        <f t="shared" si="80"/>
        <v>0</v>
      </c>
      <c r="Z92" s="98">
        <f t="shared" si="81"/>
        <v>38943.231666666674</v>
      </c>
      <c r="AA92" s="98"/>
      <c r="AB92" s="98"/>
      <c r="AC92" s="98"/>
      <c r="AD92" s="107"/>
      <c r="AE92" s="106"/>
      <c r="AF92" s="98"/>
      <c r="AG92" s="107"/>
      <c r="AH92" s="98"/>
      <c r="AI92" s="98"/>
      <c r="AJ92" s="102">
        <f t="shared" si="85"/>
        <v>0.47222222222222221</v>
      </c>
      <c r="AK92" s="98">
        <v>40</v>
      </c>
      <c r="AL92" s="97">
        <f t="shared" si="86"/>
        <v>3342.7666666666669</v>
      </c>
      <c r="AM92" s="107"/>
      <c r="AN92" s="107"/>
      <c r="AO92" s="107"/>
      <c r="AP92" s="97">
        <f t="shared" si="87"/>
        <v>7237.0898333333344</v>
      </c>
      <c r="AQ92" s="98">
        <f t="shared" si="82"/>
        <v>46180.321500000005</v>
      </c>
      <c r="AR92" s="98">
        <f t="shared" si="83"/>
        <v>3894.3231666666675</v>
      </c>
      <c r="AS92" s="97">
        <f t="shared" si="88"/>
        <v>46180.321500000005</v>
      </c>
      <c r="AT92" s="42"/>
      <c r="AU92" s="42"/>
    </row>
    <row r="93" spans="1:47" s="2" customFormat="1" ht="37.5" x14ac:dyDescent="0.2">
      <c r="A93" s="97">
        <f t="shared" si="98"/>
        <v>79</v>
      </c>
      <c r="B93" s="105" t="s">
        <v>274</v>
      </c>
      <c r="C93" s="92" t="s">
        <v>193</v>
      </c>
      <c r="D93" s="92"/>
      <c r="E93" s="92"/>
      <c r="F93" s="92" t="s">
        <v>28</v>
      </c>
      <c r="G93" s="92" t="s">
        <v>47</v>
      </c>
      <c r="H93" s="92"/>
      <c r="I93" s="92">
        <v>5.16</v>
      </c>
      <c r="J93" s="92"/>
      <c r="K93" s="98">
        <v>17697</v>
      </c>
      <c r="L93" s="98">
        <f t="shared" si="84"/>
        <v>91316.52</v>
      </c>
      <c r="M93" s="98">
        <f t="shared" si="74"/>
        <v>0</v>
      </c>
      <c r="N93" s="106">
        <v>6.5</v>
      </c>
      <c r="O93" s="106"/>
      <c r="P93" s="98"/>
      <c r="Q93" s="106">
        <f t="shared" si="75"/>
        <v>6.5</v>
      </c>
      <c r="R93" s="107">
        <f t="shared" si="76"/>
        <v>0.3611111111111111</v>
      </c>
      <c r="S93" s="107"/>
      <c r="T93" s="107"/>
      <c r="U93" s="107">
        <f t="shared" si="77"/>
        <v>0.3611111111111111</v>
      </c>
      <c r="V93" s="97">
        <f t="shared" si="99"/>
        <v>79</v>
      </c>
      <c r="W93" s="98">
        <f t="shared" si="78"/>
        <v>32975.410000000003</v>
      </c>
      <c r="X93" s="98">
        <f t="shared" si="79"/>
        <v>0</v>
      </c>
      <c r="Y93" s="98">
        <f t="shared" si="80"/>
        <v>0</v>
      </c>
      <c r="Z93" s="98">
        <f t="shared" si="81"/>
        <v>32975.410000000003</v>
      </c>
      <c r="AA93" s="98"/>
      <c r="AB93" s="98"/>
      <c r="AC93" s="98"/>
      <c r="AD93" s="107"/>
      <c r="AE93" s="106"/>
      <c r="AF93" s="98"/>
      <c r="AG93" s="107"/>
      <c r="AH93" s="98"/>
      <c r="AI93" s="98"/>
      <c r="AJ93" s="102">
        <f t="shared" si="85"/>
        <v>0.3611111111111111</v>
      </c>
      <c r="AK93" s="98">
        <v>40</v>
      </c>
      <c r="AL93" s="97">
        <f t="shared" si="86"/>
        <v>2556.2333333333336</v>
      </c>
      <c r="AM93" s="107"/>
      <c r="AN93" s="107"/>
      <c r="AO93" s="107"/>
      <c r="AP93" s="97">
        <f t="shared" si="87"/>
        <v>5853.7743333333347</v>
      </c>
      <c r="AQ93" s="98">
        <f t="shared" si="82"/>
        <v>38829.184333333338</v>
      </c>
      <c r="AR93" s="98">
        <f t="shared" si="83"/>
        <v>3297.5410000000006</v>
      </c>
      <c r="AS93" s="97">
        <f t="shared" si="88"/>
        <v>38829.184333333338</v>
      </c>
      <c r="AT93" s="42"/>
      <c r="AU93" s="42"/>
    </row>
    <row r="94" spans="1:47" s="2" customFormat="1" ht="37.5" x14ac:dyDescent="0.2">
      <c r="A94" s="97">
        <v>80</v>
      </c>
      <c r="B94" s="105" t="s">
        <v>283</v>
      </c>
      <c r="C94" s="92" t="s">
        <v>191</v>
      </c>
      <c r="D94" s="92" t="s">
        <v>40</v>
      </c>
      <c r="E94" s="92" t="s">
        <v>47</v>
      </c>
      <c r="F94" s="92" t="s">
        <v>40</v>
      </c>
      <c r="G94" s="92" t="s">
        <v>183</v>
      </c>
      <c r="H94" s="92">
        <v>5.41</v>
      </c>
      <c r="I94" s="92">
        <v>5.41</v>
      </c>
      <c r="J94" s="92">
        <v>4.75</v>
      </c>
      <c r="K94" s="98">
        <v>17697</v>
      </c>
      <c r="L94" s="98">
        <f t="shared" si="84"/>
        <v>95740.77</v>
      </c>
      <c r="M94" s="98">
        <f t="shared" si="74"/>
        <v>84060.75</v>
      </c>
      <c r="N94" s="106">
        <v>25.5</v>
      </c>
      <c r="O94" s="106"/>
      <c r="P94" s="98">
        <v>6</v>
      </c>
      <c r="Q94" s="106">
        <f t="shared" si="75"/>
        <v>31.5</v>
      </c>
      <c r="R94" s="107">
        <f t="shared" si="76"/>
        <v>1.4166666666666667</v>
      </c>
      <c r="S94" s="107">
        <f t="shared" si="35"/>
        <v>0</v>
      </c>
      <c r="T94" s="107">
        <f t="shared" si="35"/>
        <v>0.25</v>
      </c>
      <c r="U94" s="107">
        <f t="shared" si="77"/>
        <v>1.6666666666666667</v>
      </c>
      <c r="V94" s="97">
        <v>80</v>
      </c>
      <c r="W94" s="98">
        <f t="shared" si="78"/>
        <v>135632.75750000001</v>
      </c>
      <c r="X94" s="98">
        <f t="shared" si="79"/>
        <v>0</v>
      </c>
      <c r="Y94" s="98">
        <f t="shared" si="80"/>
        <v>21015.1875</v>
      </c>
      <c r="Z94" s="98">
        <f t="shared" si="81"/>
        <v>156647.94500000001</v>
      </c>
      <c r="AA94" s="98"/>
      <c r="AB94" s="98"/>
      <c r="AC94" s="98"/>
      <c r="AD94" s="107"/>
      <c r="AE94" s="106"/>
      <c r="AF94" s="98"/>
      <c r="AG94" s="107"/>
      <c r="AH94" s="98"/>
      <c r="AI94" s="98"/>
      <c r="AJ94" s="102">
        <f t="shared" si="85"/>
        <v>1.4166666666666667</v>
      </c>
      <c r="AK94" s="98">
        <v>40</v>
      </c>
      <c r="AL94" s="97">
        <f t="shared" si="86"/>
        <v>10028.299999999999</v>
      </c>
      <c r="AM94" s="107"/>
      <c r="AN94" s="107"/>
      <c r="AO94" s="107"/>
      <c r="AP94" s="97">
        <f t="shared" si="87"/>
        <v>25693.094499999999</v>
      </c>
      <c r="AQ94" s="98">
        <f t="shared" si="82"/>
        <v>182341.03950000001</v>
      </c>
      <c r="AR94" s="98">
        <f t="shared" si="83"/>
        <v>15664.794500000002</v>
      </c>
      <c r="AS94" s="97">
        <f t="shared" si="88"/>
        <v>182341.03950000001</v>
      </c>
      <c r="AT94" s="42"/>
      <c r="AU94" s="42"/>
    </row>
    <row r="95" spans="1:47" s="2" customFormat="1" ht="37.5" x14ac:dyDescent="0.2">
      <c r="A95" s="97">
        <f t="shared" si="98"/>
        <v>81</v>
      </c>
      <c r="B95" s="105" t="s">
        <v>266</v>
      </c>
      <c r="C95" s="92" t="s">
        <v>134</v>
      </c>
      <c r="D95" s="92" t="s">
        <v>80</v>
      </c>
      <c r="E95" s="92" t="s">
        <v>46</v>
      </c>
      <c r="F95" s="92" t="s">
        <v>80</v>
      </c>
      <c r="G95" s="92" t="s">
        <v>46</v>
      </c>
      <c r="H95" s="92">
        <v>5.16</v>
      </c>
      <c r="I95" s="92">
        <v>5.16</v>
      </c>
      <c r="J95" s="92"/>
      <c r="K95" s="98">
        <v>17697</v>
      </c>
      <c r="L95" s="98">
        <f t="shared" si="84"/>
        <v>91316.52</v>
      </c>
      <c r="M95" s="98">
        <f t="shared" si="74"/>
        <v>0</v>
      </c>
      <c r="N95" s="106">
        <v>12.5</v>
      </c>
      <c r="O95" s="106"/>
      <c r="P95" s="115"/>
      <c r="Q95" s="106">
        <f t="shared" si="75"/>
        <v>12.5</v>
      </c>
      <c r="R95" s="107">
        <f t="shared" si="76"/>
        <v>0.69444444444444442</v>
      </c>
      <c r="S95" s="107">
        <f t="shared" si="35"/>
        <v>0</v>
      </c>
      <c r="T95" s="107">
        <f t="shared" si="35"/>
        <v>0</v>
      </c>
      <c r="U95" s="107">
        <f t="shared" si="77"/>
        <v>0.69444444444444442</v>
      </c>
      <c r="V95" s="97">
        <f t="shared" si="99"/>
        <v>81</v>
      </c>
      <c r="W95" s="98">
        <f t="shared" si="78"/>
        <v>63414.250000000007</v>
      </c>
      <c r="X95" s="98">
        <f t="shared" si="79"/>
        <v>0</v>
      </c>
      <c r="Y95" s="98">
        <f t="shared" si="80"/>
        <v>0</v>
      </c>
      <c r="Z95" s="98">
        <f t="shared" si="81"/>
        <v>63414.250000000007</v>
      </c>
      <c r="AA95" s="115"/>
      <c r="AB95" s="115"/>
      <c r="AC95" s="115"/>
      <c r="AD95" s="116"/>
      <c r="AE95" s="117"/>
      <c r="AF95" s="115"/>
      <c r="AG95" s="116"/>
      <c r="AH95" s="115"/>
      <c r="AI95" s="115"/>
      <c r="AJ95" s="102">
        <f t="shared" si="85"/>
        <v>0.69444444444444442</v>
      </c>
      <c r="AK95" s="98">
        <v>40</v>
      </c>
      <c r="AL95" s="97">
        <f t="shared" si="86"/>
        <v>4915.833333333333</v>
      </c>
      <c r="AM95" s="116"/>
      <c r="AN95" s="116"/>
      <c r="AO95" s="116"/>
      <c r="AP95" s="97">
        <f t="shared" si="87"/>
        <v>11257.258333333335</v>
      </c>
      <c r="AQ95" s="98">
        <f t="shared" si="82"/>
        <v>74671.508333333346</v>
      </c>
      <c r="AR95" s="98">
        <f t="shared" si="83"/>
        <v>6341.4250000000011</v>
      </c>
      <c r="AS95" s="97">
        <f t="shared" si="88"/>
        <v>74671.508333333346</v>
      </c>
      <c r="AT95" s="42"/>
      <c r="AU95" s="42"/>
    </row>
    <row r="96" spans="1:47" s="3" customFormat="1" ht="56.25" x14ac:dyDescent="0.2">
      <c r="A96" s="97">
        <v>82</v>
      </c>
      <c r="B96" s="105" t="s">
        <v>284</v>
      </c>
      <c r="C96" s="92" t="s">
        <v>135</v>
      </c>
      <c r="D96" s="92" t="s">
        <v>90</v>
      </c>
      <c r="E96" s="92" t="s">
        <v>47</v>
      </c>
      <c r="F96" s="92" t="s">
        <v>216</v>
      </c>
      <c r="G96" s="92" t="s">
        <v>217</v>
      </c>
      <c r="H96" s="92">
        <v>5.41</v>
      </c>
      <c r="I96" s="92">
        <v>5.41</v>
      </c>
      <c r="J96" s="92">
        <v>4.75</v>
      </c>
      <c r="K96" s="98">
        <v>17697</v>
      </c>
      <c r="L96" s="98">
        <f t="shared" si="84"/>
        <v>95740.77</v>
      </c>
      <c r="M96" s="98">
        <f t="shared" si="74"/>
        <v>84060.75</v>
      </c>
      <c r="N96" s="106">
        <v>11.5</v>
      </c>
      <c r="O96" s="106"/>
      <c r="P96" s="98">
        <v>6</v>
      </c>
      <c r="Q96" s="106">
        <f t="shared" si="75"/>
        <v>17.5</v>
      </c>
      <c r="R96" s="107">
        <f t="shared" si="76"/>
        <v>0.63888888888888884</v>
      </c>
      <c r="S96" s="107">
        <f t="shared" si="35"/>
        <v>0</v>
      </c>
      <c r="T96" s="107">
        <f t="shared" si="35"/>
        <v>0.25</v>
      </c>
      <c r="U96" s="107">
        <f t="shared" si="77"/>
        <v>0.88888888888888884</v>
      </c>
      <c r="V96" s="97">
        <v>82</v>
      </c>
      <c r="W96" s="98">
        <f t="shared" si="78"/>
        <v>61167.714166666672</v>
      </c>
      <c r="X96" s="98">
        <f t="shared" si="79"/>
        <v>0</v>
      </c>
      <c r="Y96" s="98">
        <f t="shared" si="80"/>
        <v>21015.1875</v>
      </c>
      <c r="Z96" s="98">
        <f t="shared" si="81"/>
        <v>82182.901666666672</v>
      </c>
      <c r="AA96" s="98"/>
      <c r="AB96" s="98"/>
      <c r="AC96" s="98"/>
      <c r="AD96" s="107"/>
      <c r="AE96" s="106"/>
      <c r="AF96" s="98"/>
      <c r="AG96" s="107"/>
      <c r="AH96" s="98"/>
      <c r="AI96" s="98"/>
      <c r="AJ96" s="102">
        <f t="shared" si="85"/>
        <v>0.63888888888888884</v>
      </c>
      <c r="AK96" s="98">
        <v>40</v>
      </c>
      <c r="AL96" s="97">
        <f t="shared" si="86"/>
        <v>4522.5666666666666</v>
      </c>
      <c r="AM96" s="107"/>
      <c r="AN96" s="107"/>
      <c r="AO96" s="107"/>
      <c r="AP96" s="97">
        <f t="shared" si="87"/>
        <v>12740.856833333335</v>
      </c>
      <c r="AQ96" s="98">
        <f t="shared" si="82"/>
        <v>94923.758500000011</v>
      </c>
      <c r="AR96" s="98">
        <f t="shared" si="83"/>
        <v>8218.2901666666676</v>
      </c>
      <c r="AS96" s="97">
        <f t="shared" si="88"/>
        <v>94923.758500000011</v>
      </c>
      <c r="AT96" s="50"/>
      <c r="AU96" s="50"/>
    </row>
    <row r="97" spans="1:47" s="3" customFormat="1" ht="37.5" x14ac:dyDescent="0.2">
      <c r="A97" s="97">
        <f t="shared" si="98"/>
        <v>83</v>
      </c>
      <c r="B97" s="105" t="s">
        <v>280</v>
      </c>
      <c r="C97" s="92" t="s">
        <v>210</v>
      </c>
      <c r="D97" s="92"/>
      <c r="E97" s="92"/>
      <c r="F97" s="92" t="s">
        <v>65</v>
      </c>
      <c r="G97" s="92" t="s">
        <v>50</v>
      </c>
      <c r="H97" s="92"/>
      <c r="I97" s="92">
        <v>0</v>
      </c>
      <c r="J97" s="92">
        <v>3.57</v>
      </c>
      <c r="K97" s="98">
        <v>17697</v>
      </c>
      <c r="L97" s="98">
        <f t="shared" ref="L97" si="111">I97*K97</f>
        <v>0</v>
      </c>
      <c r="M97" s="98">
        <f t="shared" ref="M97" si="112">K97*J97</f>
        <v>63178.289999999994</v>
      </c>
      <c r="N97" s="106">
        <v>0</v>
      </c>
      <c r="O97" s="106">
        <v>8</v>
      </c>
      <c r="P97" s="98">
        <v>0</v>
      </c>
      <c r="Q97" s="106">
        <f t="shared" ref="Q97" si="113">N97+O97+P97</f>
        <v>8</v>
      </c>
      <c r="R97" s="107">
        <f t="shared" ref="R97" si="114">N97/18</f>
        <v>0</v>
      </c>
      <c r="S97" s="107">
        <f t="shared" ref="S97" si="115">O97/24</f>
        <v>0.33333333333333331</v>
      </c>
      <c r="T97" s="107">
        <f t="shared" ref="T97" si="116">P97/24</f>
        <v>0</v>
      </c>
      <c r="U97" s="107">
        <f t="shared" si="77"/>
        <v>0.33333333333333331</v>
      </c>
      <c r="V97" s="97">
        <f t="shared" si="99"/>
        <v>83</v>
      </c>
      <c r="W97" s="98">
        <f t="shared" ref="W97" si="117">L97/18*N97</f>
        <v>0</v>
      </c>
      <c r="X97" s="98">
        <f t="shared" ref="X97" si="118">M97/24*O97</f>
        <v>21059.429999999997</v>
      </c>
      <c r="Y97" s="98">
        <f t="shared" ref="Y97" si="119">M97/24*P97</f>
        <v>0</v>
      </c>
      <c r="Z97" s="98">
        <f t="shared" ref="Z97" si="120">W97+X97+Y97</f>
        <v>21059.429999999997</v>
      </c>
      <c r="AA97" s="98"/>
      <c r="AB97" s="98"/>
      <c r="AC97" s="98"/>
      <c r="AD97" s="107"/>
      <c r="AE97" s="106"/>
      <c r="AF97" s="98"/>
      <c r="AG97" s="107"/>
      <c r="AH97" s="98"/>
      <c r="AI97" s="98"/>
      <c r="AJ97" s="102">
        <f t="shared" si="85"/>
        <v>0.33333333333333331</v>
      </c>
      <c r="AK97" s="98">
        <v>40</v>
      </c>
      <c r="AL97" s="97">
        <f t="shared" si="86"/>
        <v>2359.6</v>
      </c>
      <c r="AM97" s="107"/>
      <c r="AN97" s="107"/>
      <c r="AO97" s="107"/>
      <c r="AP97" s="97">
        <f t="shared" si="87"/>
        <v>4465.5429999999997</v>
      </c>
      <c r="AQ97" s="98">
        <f t="shared" si="82"/>
        <v>25524.972999999998</v>
      </c>
      <c r="AR97" s="98">
        <f t="shared" si="83"/>
        <v>2105.9429999999998</v>
      </c>
      <c r="AS97" s="97">
        <f t="shared" si="88"/>
        <v>25524.972999999998</v>
      </c>
      <c r="AT97" s="50"/>
      <c r="AU97" s="50"/>
    </row>
    <row r="98" spans="1:47" s="2" customFormat="1" ht="37.5" x14ac:dyDescent="0.2">
      <c r="A98" s="97">
        <v>84</v>
      </c>
      <c r="B98" s="105" t="s">
        <v>242</v>
      </c>
      <c r="C98" s="92" t="s">
        <v>194</v>
      </c>
      <c r="D98" s="92" t="s">
        <v>93</v>
      </c>
      <c r="E98" s="92" t="s">
        <v>48</v>
      </c>
      <c r="F98" s="92" t="s">
        <v>224</v>
      </c>
      <c r="G98" s="92" t="s">
        <v>195</v>
      </c>
      <c r="H98" s="92">
        <v>4.16</v>
      </c>
      <c r="I98" s="92">
        <v>3.49</v>
      </c>
      <c r="J98" s="92">
        <v>4.4000000000000004</v>
      </c>
      <c r="K98" s="98">
        <v>17697</v>
      </c>
      <c r="L98" s="98">
        <f t="shared" si="84"/>
        <v>61762.530000000006</v>
      </c>
      <c r="M98" s="98">
        <f t="shared" si="74"/>
        <v>77866.8</v>
      </c>
      <c r="N98" s="106">
        <v>16</v>
      </c>
      <c r="O98" s="106"/>
      <c r="P98" s="98">
        <v>6</v>
      </c>
      <c r="Q98" s="106">
        <f t="shared" si="75"/>
        <v>22</v>
      </c>
      <c r="R98" s="107">
        <f t="shared" si="76"/>
        <v>0.88888888888888884</v>
      </c>
      <c r="S98" s="107">
        <f t="shared" ref="S98:T129" si="121">O98/24</f>
        <v>0</v>
      </c>
      <c r="T98" s="107">
        <f t="shared" si="121"/>
        <v>0.25</v>
      </c>
      <c r="U98" s="107">
        <f t="shared" si="77"/>
        <v>1.1388888888888888</v>
      </c>
      <c r="V98" s="97">
        <v>84</v>
      </c>
      <c r="W98" s="98">
        <f t="shared" si="78"/>
        <v>54900.026666666672</v>
      </c>
      <c r="X98" s="98">
        <f t="shared" si="79"/>
        <v>0</v>
      </c>
      <c r="Y98" s="98">
        <f t="shared" si="80"/>
        <v>19466.7</v>
      </c>
      <c r="Z98" s="98">
        <f t="shared" si="81"/>
        <v>74366.726666666669</v>
      </c>
      <c r="AA98" s="98"/>
      <c r="AB98" s="98"/>
      <c r="AC98" s="98"/>
      <c r="AD98" s="107"/>
      <c r="AE98" s="106"/>
      <c r="AF98" s="98"/>
      <c r="AG98" s="107"/>
      <c r="AH98" s="98"/>
      <c r="AI98" s="98"/>
      <c r="AJ98" s="102">
        <f t="shared" si="85"/>
        <v>0.88888888888888884</v>
      </c>
      <c r="AK98" s="98">
        <v>40</v>
      </c>
      <c r="AL98" s="97">
        <f t="shared" si="86"/>
        <v>6292.2666666666664</v>
      </c>
      <c r="AM98" s="107"/>
      <c r="AN98" s="107"/>
      <c r="AO98" s="107"/>
      <c r="AP98" s="97">
        <f t="shared" si="87"/>
        <v>13728.939333333334</v>
      </c>
      <c r="AQ98" s="98">
        <f t="shared" si="82"/>
        <v>88095.665999999997</v>
      </c>
      <c r="AR98" s="98">
        <f t="shared" si="83"/>
        <v>7436.6726666666673</v>
      </c>
      <c r="AS98" s="97">
        <f t="shared" si="88"/>
        <v>88095.665999999997</v>
      </c>
      <c r="AT98" s="42"/>
      <c r="AU98" s="42"/>
    </row>
    <row r="99" spans="1:47" s="2" customFormat="1" ht="18.75" x14ac:dyDescent="0.2">
      <c r="A99" s="97">
        <f t="shared" si="98"/>
        <v>85</v>
      </c>
      <c r="B99" s="99" t="s">
        <v>243</v>
      </c>
      <c r="C99" s="92" t="s">
        <v>136</v>
      </c>
      <c r="D99" s="92" t="s">
        <v>23</v>
      </c>
      <c r="E99" s="92" t="s">
        <v>45</v>
      </c>
      <c r="F99" s="92" t="s">
        <v>65</v>
      </c>
      <c r="G99" s="92" t="s">
        <v>44</v>
      </c>
      <c r="H99" s="92">
        <v>5.2</v>
      </c>
      <c r="I99" s="92">
        <v>4.7300000000000004</v>
      </c>
      <c r="J99" s="92"/>
      <c r="K99" s="98">
        <v>17697</v>
      </c>
      <c r="L99" s="98">
        <f t="shared" si="84"/>
        <v>83706.810000000012</v>
      </c>
      <c r="M99" s="98">
        <f t="shared" si="74"/>
        <v>0</v>
      </c>
      <c r="N99" s="106">
        <v>14</v>
      </c>
      <c r="O99" s="106"/>
      <c r="P99" s="98"/>
      <c r="Q99" s="106">
        <f t="shared" si="75"/>
        <v>14</v>
      </c>
      <c r="R99" s="107">
        <f t="shared" si="76"/>
        <v>0.77777777777777779</v>
      </c>
      <c r="S99" s="107">
        <f t="shared" si="121"/>
        <v>0</v>
      </c>
      <c r="T99" s="107">
        <f t="shared" si="121"/>
        <v>0</v>
      </c>
      <c r="U99" s="107">
        <f t="shared" si="77"/>
        <v>0.77777777777777779</v>
      </c>
      <c r="V99" s="97">
        <f t="shared" si="99"/>
        <v>85</v>
      </c>
      <c r="W99" s="98">
        <f t="shared" si="78"/>
        <v>65105.296666666676</v>
      </c>
      <c r="X99" s="98">
        <f t="shared" si="79"/>
        <v>0</v>
      </c>
      <c r="Y99" s="98">
        <f t="shared" si="80"/>
        <v>0</v>
      </c>
      <c r="Z99" s="98">
        <f t="shared" si="81"/>
        <v>65105.296666666676</v>
      </c>
      <c r="AA99" s="98"/>
      <c r="AB99" s="98"/>
      <c r="AC99" s="98"/>
      <c r="AD99" s="98">
        <v>14</v>
      </c>
      <c r="AE99" s="106">
        <v>10</v>
      </c>
      <c r="AF99" s="98">
        <f>17697*AE99%/18*AD99</f>
        <v>1376.4333333333334</v>
      </c>
      <c r="AG99" s="107"/>
      <c r="AH99" s="98"/>
      <c r="AI99" s="98"/>
      <c r="AJ99" s="102">
        <f t="shared" si="85"/>
        <v>0.77777777777777779</v>
      </c>
      <c r="AK99" s="98">
        <v>40</v>
      </c>
      <c r="AL99" s="97">
        <f t="shared" si="86"/>
        <v>5505.7333333333336</v>
      </c>
      <c r="AM99" s="107"/>
      <c r="AN99" s="107"/>
      <c r="AO99" s="107"/>
      <c r="AP99" s="97">
        <f>AO99+AN99+AM99+AL99+AI99+AF99+AC99+AR99+19532</f>
        <v>32924.696333333333</v>
      </c>
      <c r="AQ99" s="98">
        <f t="shared" si="82"/>
        <v>98029.993000000017</v>
      </c>
      <c r="AR99" s="98">
        <f t="shared" si="83"/>
        <v>6510.5296666666682</v>
      </c>
      <c r="AS99" s="97">
        <f t="shared" si="88"/>
        <v>98029.993000000017</v>
      </c>
      <c r="AT99" s="42"/>
      <c r="AU99" s="42"/>
    </row>
    <row r="100" spans="1:47" s="2" customFormat="1" ht="56.25" x14ac:dyDescent="0.2">
      <c r="A100" s="97">
        <v>86</v>
      </c>
      <c r="B100" s="99" t="s">
        <v>285</v>
      </c>
      <c r="C100" s="92" t="s">
        <v>98</v>
      </c>
      <c r="D100" s="92" t="s">
        <v>23</v>
      </c>
      <c r="E100" s="92" t="s">
        <v>45</v>
      </c>
      <c r="F100" s="92" t="s">
        <v>28</v>
      </c>
      <c r="G100" s="92" t="s">
        <v>47</v>
      </c>
      <c r="H100" s="92">
        <v>4.95</v>
      </c>
      <c r="I100" s="92">
        <v>5.41</v>
      </c>
      <c r="J100" s="92"/>
      <c r="K100" s="98">
        <v>17697</v>
      </c>
      <c r="L100" s="98">
        <f t="shared" si="84"/>
        <v>95740.77</v>
      </c>
      <c r="M100" s="98">
        <f t="shared" si="74"/>
        <v>0</v>
      </c>
      <c r="N100" s="106">
        <v>9</v>
      </c>
      <c r="O100" s="106"/>
      <c r="P100" s="98"/>
      <c r="Q100" s="106">
        <f t="shared" si="75"/>
        <v>9</v>
      </c>
      <c r="R100" s="107">
        <f t="shared" si="76"/>
        <v>0.5</v>
      </c>
      <c r="S100" s="107">
        <f t="shared" si="121"/>
        <v>0</v>
      </c>
      <c r="T100" s="107">
        <f t="shared" si="121"/>
        <v>0</v>
      </c>
      <c r="U100" s="107">
        <f t="shared" si="77"/>
        <v>0.5</v>
      </c>
      <c r="V100" s="97">
        <v>86</v>
      </c>
      <c r="W100" s="98">
        <f t="shared" si="78"/>
        <v>47870.385000000009</v>
      </c>
      <c r="X100" s="98">
        <f t="shared" si="79"/>
        <v>0</v>
      </c>
      <c r="Y100" s="98">
        <f t="shared" si="80"/>
        <v>0</v>
      </c>
      <c r="Z100" s="98">
        <f t="shared" si="81"/>
        <v>47870.385000000009</v>
      </c>
      <c r="AA100" s="98"/>
      <c r="AB100" s="98"/>
      <c r="AC100" s="98"/>
      <c r="AD100" s="98"/>
      <c r="AE100" s="106"/>
      <c r="AF100" s="98"/>
      <c r="AG100" s="107"/>
      <c r="AH100" s="98"/>
      <c r="AI100" s="98"/>
      <c r="AJ100" s="102">
        <f t="shared" si="85"/>
        <v>0.5</v>
      </c>
      <c r="AK100" s="98">
        <v>40</v>
      </c>
      <c r="AL100" s="97">
        <f t="shared" si="86"/>
        <v>3539.4</v>
      </c>
      <c r="AM100" s="107"/>
      <c r="AN100" s="107"/>
      <c r="AO100" s="107"/>
      <c r="AP100" s="97">
        <f t="shared" si="87"/>
        <v>8326.438500000002</v>
      </c>
      <c r="AQ100" s="98">
        <f t="shared" si="82"/>
        <v>56196.823500000013</v>
      </c>
      <c r="AR100" s="98">
        <f t="shared" si="83"/>
        <v>4787.0385000000015</v>
      </c>
      <c r="AS100" s="97">
        <f t="shared" si="88"/>
        <v>56196.823500000013</v>
      </c>
      <c r="AT100" s="42"/>
      <c r="AU100" s="42"/>
    </row>
    <row r="101" spans="1:47" s="2" customFormat="1" ht="37.5" x14ac:dyDescent="0.2">
      <c r="A101" s="97">
        <v>87</v>
      </c>
      <c r="B101" s="105" t="s">
        <v>240</v>
      </c>
      <c r="C101" s="92" t="s">
        <v>137</v>
      </c>
      <c r="D101" s="92" t="s">
        <v>23</v>
      </c>
      <c r="E101" s="92" t="s">
        <v>45</v>
      </c>
      <c r="F101" s="92" t="s">
        <v>23</v>
      </c>
      <c r="G101" s="92" t="s">
        <v>45</v>
      </c>
      <c r="H101" s="92">
        <v>4.95</v>
      </c>
      <c r="I101" s="92">
        <v>4.95</v>
      </c>
      <c r="J101" s="92"/>
      <c r="K101" s="98">
        <v>17697</v>
      </c>
      <c r="L101" s="98">
        <f t="shared" si="84"/>
        <v>87600.150000000009</v>
      </c>
      <c r="M101" s="98">
        <f t="shared" si="74"/>
        <v>0</v>
      </c>
      <c r="N101" s="106">
        <v>24</v>
      </c>
      <c r="O101" s="106"/>
      <c r="P101" s="98"/>
      <c r="Q101" s="106">
        <f t="shared" si="75"/>
        <v>24</v>
      </c>
      <c r="R101" s="107">
        <f t="shared" si="76"/>
        <v>1.3333333333333333</v>
      </c>
      <c r="S101" s="107">
        <f t="shared" si="121"/>
        <v>0</v>
      </c>
      <c r="T101" s="107">
        <f t="shared" si="121"/>
        <v>0</v>
      </c>
      <c r="U101" s="107">
        <f t="shared" si="77"/>
        <v>1.3333333333333333</v>
      </c>
      <c r="V101" s="97">
        <v>87</v>
      </c>
      <c r="W101" s="98">
        <f t="shared" si="78"/>
        <v>116800.20000000001</v>
      </c>
      <c r="X101" s="98">
        <f t="shared" si="79"/>
        <v>0</v>
      </c>
      <c r="Y101" s="98">
        <f t="shared" si="80"/>
        <v>0</v>
      </c>
      <c r="Z101" s="98">
        <f t="shared" si="81"/>
        <v>116800.20000000001</v>
      </c>
      <c r="AA101" s="98"/>
      <c r="AB101" s="98"/>
      <c r="AC101" s="98"/>
      <c r="AD101" s="107"/>
      <c r="AE101" s="106"/>
      <c r="AF101" s="98"/>
      <c r="AG101" s="107"/>
      <c r="AH101" s="98"/>
      <c r="AI101" s="98"/>
      <c r="AJ101" s="102">
        <f t="shared" si="85"/>
        <v>1.3333333333333333</v>
      </c>
      <c r="AK101" s="98">
        <v>40</v>
      </c>
      <c r="AL101" s="97">
        <f t="shared" si="86"/>
        <v>9438.4</v>
      </c>
      <c r="AM101" s="107"/>
      <c r="AN101" s="107"/>
      <c r="AO101" s="107"/>
      <c r="AP101" s="97">
        <f t="shared" si="87"/>
        <v>21118.420000000002</v>
      </c>
      <c r="AQ101" s="98">
        <f t="shared" si="82"/>
        <v>137918.62000000002</v>
      </c>
      <c r="AR101" s="98">
        <f t="shared" si="83"/>
        <v>11680.020000000002</v>
      </c>
      <c r="AS101" s="97">
        <f t="shared" si="88"/>
        <v>137918.62000000002</v>
      </c>
      <c r="AT101" s="42"/>
      <c r="AU101" s="42"/>
    </row>
    <row r="102" spans="1:47" s="2" customFormat="1" ht="37.5" x14ac:dyDescent="0.2">
      <c r="A102" s="97">
        <v>88</v>
      </c>
      <c r="B102" s="105" t="s">
        <v>286</v>
      </c>
      <c r="C102" s="92" t="s">
        <v>131</v>
      </c>
      <c r="D102" s="92" t="s">
        <v>76</v>
      </c>
      <c r="E102" s="92" t="s">
        <v>45</v>
      </c>
      <c r="F102" s="92" t="s">
        <v>76</v>
      </c>
      <c r="G102" s="92" t="s">
        <v>45</v>
      </c>
      <c r="H102" s="92">
        <v>4.8600000000000003</v>
      </c>
      <c r="I102" s="92">
        <v>4.95</v>
      </c>
      <c r="J102" s="92"/>
      <c r="K102" s="98">
        <v>17697</v>
      </c>
      <c r="L102" s="98">
        <f t="shared" si="84"/>
        <v>87600.150000000009</v>
      </c>
      <c r="M102" s="98">
        <f t="shared" si="74"/>
        <v>0</v>
      </c>
      <c r="N102" s="106">
        <v>17</v>
      </c>
      <c r="O102" s="106"/>
      <c r="P102" s="98"/>
      <c r="Q102" s="106">
        <f t="shared" si="75"/>
        <v>17</v>
      </c>
      <c r="R102" s="107">
        <f t="shared" si="76"/>
        <v>0.94444444444444442</v>
      </c>
      <c r="S102" s="107">
        <f t="shared" si="121"/>
        <v>0</v>
      </c>
      <c r="T102" s="107">
        <f t="shared" si="121"/>
        <v>0</v>
      </c>
      <c r="U102" s="107">
        <f t="shared" si="77"/>
        <v>0.94444444444444442</v>
      </c>
      <c r="V102" s="97">
        <v>88</v>
      </c>
      <c r="W102" s="98">
        <f t="shared" si="78"/>
        <v>82733.475000000006</v>
      </c>
      <c r="X102" s="98">
        <f t="shared" si="79"/>
        <v>0</v>
      </c>
      <c r="Y102" s="98">
        <f t="shared" si="80"/>
        <v>0</v>
      </c>
      <c r="Z102" s="98">
        <f t="shared" si="81"/>
        <v>82733.475000000006</v>
      </c>
      <c r="AA102" s="98"/>
      <c r="AB102" s="98"/>
      <c r="AC102" s="98"/>
      <c r="AD102" s="107"/>
      <c r="AE102" s="106"/>
      <c r="AF102" s="98"/>
      <c r="AG102" s="107">
        <v>1</v>
      </c>
      <c r="AH102" s="98">
        <v>15</v>
      </c>
      <c r="AI102" s="98">
        <f>17697*AH102%*AG102</f>
        <v>2654.5499999999997</v>
      </c>
      <c r="AJ102" s="102">
        <f t="shared" si="85"/>
        <v>0.94444444444444442</v>
      </c>
      <c r="AK102" s="98">
        <v>40</v>
      </c>
      <c r="AL102" s="97">
        <f t="shared" si="86"/>
        <v>6685.5333333333338</v>
      </c>
      <c r="AM102" s="107"/>
      <c r="AN102" s="107"/>
      <c r="AO102" s="107"/>
      <c r="AP102" s="97">
        <f>AO102+AN102+AM102+AL102+AI102+AF102+AC102+AR102+28957+24820</f>
        <v>71390.430833333332</v>
      </c>
      <c r="AQ102" s="98">
        <f t="shared" si="82"/>
        <v>154123.90583333332</v>
      </c>
      <c r="AR102" s="98">
        <f t="shared" si="83"/>
        <v>8273.3475000000017</v>
      </c>
      <c r="AS102" s="97">
        <f t="shared" si="88"/>
        <v>154123.90583333332</v>
      </c>
      <c r="AT102" s="42"/>
      <c r="AU102" s="42"/>
    </row>
    <row r="103" spans="1:47" s="2" customFormat="1" ht="37.5" x14ac:dyDescent="0.2">
      <c r="A103" s="97">
        <f t="shared" si="98"/>
        <v>89</v>
      </c>
      <c r="B103" s="105" t="s">
        <v>257</v>
      </c>
      <c r="C103" s="92" t="s">
        <v>196</v>
      </c>
      <c r="D103" s="92" t="s">
        <v>64</v>
      </c>
      <c r="E103" s="92" t="s">
        <v>47</v>
      </c>
      <c r="F103" s="92" t="s">
        <v>64</v>
      </c>
      <c r="G103" s="92" t="s">
        <v>47</v>
      </c>
      <c r="H103" s="92">
        <v>5.08</v>
      </c>
      <c r="I103" s="92">
        <v>5.08</v>
      </c>
      <c r="J103" s="92"/>
      <c r="K103" s="98">
        <v>17697</v>
      </c>
      <c r="L103" s="98">
        <f t="shared" si="84"/>
        <v>89900.76</v>
      </c>
      <c r="M103" s="98">
        <f t="shared" si="74"/>
        <v>0</v>
      </c>
      <c r="N103" s="106">
        <v>19.5</v>
      </c>
      <c r="O103" s="106"/>
      <c r="P103" s="98"/>
      <c r="Q103" s="106">
        <f t="shared" si="75"/>
        <v>19.5</v>
      </c>
      <c r="R103" s="107">
        <f t="shared" si="76"/>
        <v>1.0833333333333333</v>
      </c>
      <c r="S103" s="107">
        <f t="shared" si="121"/>
        <v>0</v>
      </c>
      <c r="T103" s="107">
        <f t="shared" si="121"/>
        <v>0</v>
      </c>
      <c r="U103" s="107">
        <f t="shared" si="77"/>
        <v>1.0833333333333333</v>
      </c>
      <c r="V103" s="97">
        <f t="shared" si="99"/>
        <v>89</v>
      </c>
      <c r="W103" s="98">
        <f t="shared" si="78"/>
        <v>97392.49</v>
      </c>
      <c r="X103" s="98">
        <f t="shared" si="79"/>
        <v>0</v>
      </c>
      <c r="Y103" s="98">
        <f t="shared" si="80"/>
        <v>0</v>
      </c>
      <c r="Z103" s="98">
        <f t="shared" si="81"/>
        <v>97392.49</v>
      </c>
      <c r="AA103" s="98"/>
      <c r="AB103" s="98"/>
      <c r="AC103" s="98"/>
      <c r="AD103" s="107"/>
      <c r="AE103" s="106"/>
      <c r="AF103" s="98"/>
      <c r="AG103" s="107"/>
      <c r="AH103" s="98"/>
      <c r="AI103" s="98"/>
      <c r="AJ103" s="102">
        <f t="shared" si="85"/>
        <v>1.0833333333333333</v>
      </c>
      <c r="AK103" s="98">
        <v>40</v>
      </c>
      <c r="AL103" s="97">
        <f t="shared" si="86"/>
        <v>7668.7</v>
      </c>
      <c r="AM103" s="107"/>
      <c r="AN103" s="107"/>
      <c r="AO103" s="107"/>
      <c r="AP103" s="97">
        <f t="shared" si="87"/>
        <v>17407.949000000001</v>
      </c>
      <c r="AQ103" s="98">
        <f t="shared" si="82"/>
        <v>114800.43900000001</v>
      </c>
      <c r="AR103" s="98">
        <f t="shared" si="83"/>
        <v>9739.2490000000016</v>
      </c>
      <c r="AS103" s="97">
        <f t="shared" si="88"/>
        <v>114800.43900000001</v>
      </c>
      <c r="AT103" s="42"/>
      <c r="AU103" s="42"/>
    </row>
    <row r="104" spans="1:47" s="2" customFormat="1" ht="18.75" x14ac:dyDescent="0.2">
      <c r="A104" s="97">
        <v>90</v>
      </c>
      <c r="B104" s="99" t="s">
        <v>248</v>
      </c>
      <c r="C104" s="92" t="s">
        <v>197</v>
      </c>
      <c r="D104" s="92" t="s">
        <v>77</v>
      </c>
      <c r="E104" s="92"/>
      <c r="F104" s="92" t="s">
        <v>77</v>
      </c>
      <c r="G104" s="92" t="s">
        <v>48</v>
      </c>
      <c r="H104" s="92"/>
      <c r="I104" s="92"/>
      <c r="J104" s="92">
        <v>4.34</v>
      </c>
      <c r="K104" s="98">
        <v>17697</v>
      </c>
      <c r="L104" s="98">
        <f t="shared" si="84"/>
        <v>0</v>
      </c>
      <c r="M104" s="98">
        <f t="shared" si="74"/>
        <v>76804.98</v>
      </c>
      <c r="N104" s="106"/>
      <c r="O104" s="106"/>
      <c r="P104" s="98">
        <v>6</v>
      </c>
      <c r="Q104" s="106">
        <f t="shared" si="75"/>
        <v>6</v>
      </c>
      <c r="R104" s="107">
        <f t="shared" si="76"/>
        <v>0</v>
      </c>
      <c r="S104" s="107">
        <f t="shared" si="121"/>
        <v>0</v>
      </c>
      <c r="T104" s="107">
        <f t="shared" si="121"/>
        <v>0.25</v>
      </c>
      <c r="U104" s="107">
        <f t="shared" si="77"/>
        <v>0.25</v>
      </c>
      <c r="V104" s="97">
        <v>90</v>
      </c>
      <c r="W104" s="98">
        <f t="shared" si="78"/>
        <v>0</v>
      </c>
      <c r="X104" s="98">
        <f t="shared" si="79"/>
        <v>0</v>
      </c>
      <c r="Y104" s="98">
        <f t="shared" si="80"/>
        <v>19201.244999999999</v>
      </c>
      <c r="Z104" s="98">
        <f t="shared" si="81"/>
        <v>19201.244999999999</v>
      </c>
      <c r="AA104" s="98"/>
      <c r="AB104" s="98"/>
      <c r="AC104" s="98"/>
      <c r="AD104" s="107"/>
      <c r="AE104" s="106"/>
      <c r="AF104" s="98"/>
      <c r="AG104" s="107"/>
      <c r="AH104" s="98"/>
      <c r="AI104" s="98"/>
      <c r="AJ104" s="102">
        <f t="shared" si="85"/>
        <v>0</v>
      </c>
      <c r="AK104" s="98"/>
      <c r="AL104" s="97">
        <f t="shared" si="86"/>
        <v>0</v>
      </c>
      <c r="AM104" s="107"/>
      <c r="AN104" s="107"/>
      <c r="AO104" s="107"/>
      <c r="AP104" s="97">
        <f t="shared" si="87"/>
        <v>1920.1244999999999</v>
      </c>
      <c r="AQ104" s="98">
        <f t="shared" si="82"/>
        <v>21121.369500000001</v>
      </c>
      <c r="AR104" s="98">
        <f t="shared" si="83"/>
        <v>1920.1244999999999</v>
      </c>
      <c r="AS104" s="97">
        <f t="shared" si="88"/>
        <v>21121.369500000001</v>
      </c>
      <c r="AT104" s="42"/>
      <c r="AU104" s="42"/>
    </row>
    <row r="105" spans="1:47" s="2" customFormat="1" ht="75" x14ac:dyDescent="0.2">
      <c r="A105" s="97">
        <f t="shared" si="98"/>
        <v>91</v>
      </c>
      <c r="B105" s="99" t="s">
        <v>287</v>
      </c>
      <c r="C105" s="92" t="s">
        <v>138</v>
      </c>
      <c r="D105" s="92" t="s">
        <v>72</v>
      </c>
      <c r="E105" s="92" t="s">
        <v>49</v>
      </c>
      <c r="F105" s="92" t="s">
        <v>198</v>
      </c>
      <c r="G105" s="92" t="s">
        <v>49</v>
      </c>
      <c r="H105" s="92">
        <v>4.3899999999999997</v>
      </c>
      <c r="I105" s="92">
        <v>4.3899999999999997</v>
      </c>
      <c r="J105" s="92"/>
      <c r="K105" s="98">
        <v>17697</v>
      </c>
      <c r="L105" s="98">
        <f t="shared" si="84"/>
        <v>77689.829999999987</v>
      </c>
      <c r="M105" s="98">
        <f t="shared" si="74"/>
        <v>0</v>
      </c>
      <c r="N105" s="106">
        <v>20</v>
      </c>
      <c r="O105" s="106"/>
      <c r="P105" s="98"/>
      <c r="Q105" s="106">
        <f t="shared" si="75"/>
        <v>20</v>
      </c>
      <c r="R105" s="107">
        <f t="shared" si="76"/>
        <v>1.1111111111111112</v>
      </c>
      <c r="S105" s="107">
        <f t="shared" si="121"/>
        <v>0</v>
      </c>
      <c r="T105" s="107">
        <f t="shared" si="121"/>
        <v>0</v>
      </c>
      <c r="U105" s="107">
        <f t="shared" si="77"/>
        <v>1.1111111111111112</v>
      </c>
      <c r="V105" s="97">
        <f t="shared" si="99"/>
        <v>91</v>
      </c>
      <c r="W105" s="98">
        <f t="shared" si="78"/>
        <v>86322.033333333311</v>
      </c>
      <c r="X105" s="98">
        <f t="shared" si="79"/>
        <v>0</v>
      </c>
      <c r="Y105" s="98">
        <f t="shared" si="80"/>
        <v>0</v>
      </c>
      <c r="Z105" s="98">
        <f t="shared" si="81"/>
        <v>86322.033333333311</v>
      </c>
      <c r="AA105" s="98"/>
      <c r="AB105" s="98"/>
      <c r="AC105" s="98"/>
      <c r="AD105" s="107"/>
      <c r="AE105" s="106"/>
      <c r="AF105" s="98"/>
      <c r="AG105" s="107"/>
      <c r="AH105" s="98"/>
      <c r="AI105" s="98"/>
      <c r="AJ105" s="102">
        <f t="shared" si="85"/>
        <v>1.1111111111111112</v>
      </c>
      <c r="AK105" s="98">
        <v>40</v>
      </c>
      <c r="AL105" s="97">
        <f t="shared" si="86"/>
        <v>7865.3333333333339</v>
      </c>
      <c r="AM105" s="107"/>
      <c r="AN105" s="107"/>
      <c r="AO105" s="107"/>
      <c r="AP105" s="97">
        <f t="shared" si="87"/>
        <v>16497.536666666667</v>
      </c>
      <c r="AQ105" s="98">
        <f t="shared" si="82"/>
        <v>102819.56999999998</v>
      </c>
      <c r="AR105" s="98">
        <f t="shared" si="83"/>
        <v>8632.2033333333311</v>
      </c>
      <c r="AS105" s="97">
        <f t="shared" si="88"/>
        <v>102819.56999999998</v>
      </c>
      <c r="AT105" s="42"/>
      <c r="AU105" s="42"/>
    </row>
    <row r="106" spans="1:47" s="4" customFormat="1" ht="18.75" x14ac:dyDescent="0.2">
      <c r="A106" s="97">
        <v>92</v>
      </c>
      <c r="B106" s="99" t="s">
        <v>248</v>
      </c>
      <c r="C106" s="92" t="s">
        <v>139</v>
      </c>
      <c r="D106" s="92" t="s">
        <v>69</v>
      </c>
      <c r="E106" s="92" t="s">
        <v>47</v>
      </c>
      <c r="F106" s="92" t="s">
        <v>69</v>
      </c>
      <c r="G106" s="92" t="s">
        <v>183</v>
      </c>
      <c r="H106" s="92">
        <v>5.41</v>
      </c>
      <c r="I106" s="92">
        <v>5.41</v>
      </c>
      <c r="J106" s="92">
        <v>4.75</v>
      </c>
      <c r="K106" s="98">
        <v>17697</v>
      </c>
      <c r="L106" s="98">
        <f t="shared" si="84"/>
        <v>95740.77</v>
      </c>
      <c r="M106" s="98">
        <f t="shared" si="74"/>
        <v>84060.75</v>
      </c>
      <c r="N106" s="106">
        <v>14</v>
      </c>
      <c r="O106" s="106"/>
      <c r="P106" s="98">
        <v>12</v>
      </c>
      <c r="Q106" s="106">
        <f t="shared" si="75"/>
        <v>26</v>
      </c>
      <c r="R106" s="107">
        <f t="shared" si="76"/>
        <v>0.77777777777777779</v>
      </c>
      <c r="S106" s="107">
        <f t="shared" si="121"/>
        <v>0</v>
      </c>
      <c r="T106" s="107">
        <f t="shared" si="121"/>
        <v>0.5</v>
      </c>
      <c r="U106" s="107">
        <f t="shared" si="77"/>
        <v>1.2777777777777777</v>
      </c>
      <c r="V106" s="97">
        <v>92</v>
      </c>
      <c r="W106" s="98">
        <f t="shared" si="78"/>
        <v>74465.043333333335</v>
      </c>
      <c r="X106" s="98">
        <f t="shared" si="79"/>
        <v>0</v>
      </c>
      <c r="Y106" s="98">
        <f t="shared" si="80"/>
        <v>42030.375</v>
      </c>
      <c r="Z106" s="98">
        <f t="shared" si="81"/>
        <v>116495.41833333333</v>
      </c>
      <c r="AA106" s="98"/>
      <c r="AB106" s="98"/>
      <c r="AC106" s="98"/>
      <c r="AD106" s="107"/>
      <c r="AE106" s="106"/>
      <c r="AF106" s="98"/>
      <c r="AG106" s="107"/>
      <c r="AH106" s="98"/>
      <c r="AI106" s="98"/>
      <c r="AJ106" s="102">
        <f t="shared" si="85"/>
        <v>0.77777777777777779</v>
      </c>
      <c r="AK106" s="98">
        <v>40</v>
      </c>
      <c r="AL106" s="97">
        <f t="shared" si="86"/>
        <v>5505.7333333333336</v>
      </c>
      <c r="AM106" s="107"/>
      <c r="AN106" s="107"/>
      <c r="AO106" s="107"/>
      <c r="AP106" s="97">
        <f t="shared" si="87"/>
        <v>17155.275166666666</v>
      </c>
      <c r="AQ106" s="98">
        <f t="shared" si="82"/>
        <v>133650.69349999999</v>
      </c>
      <c r="AR106" s="98">
        <f t="shared" si="83"/>
        <v>11649.541833333335</v>
      </c>
      <c r="AS106" s="97">
        <f t="shared" si="88"/>
        <v>133650.69349999999</v>
      </c>
      <c r="AT106" s="51"/>
      <c r="AU106" s="51"/>
    </row>
    <row r="107" spans="1:47" s="2" customFormat="1" ht="75" x14ac:dyDescent="0.2">
      <c r="A107" s="97">
        <f t="shared" si="98"/>
        <v>93</v>
      </c>
      <c r="B107" s="105" t="s">
        <v>288</v>
      </c>
      <c r="C107" s="92" t="s">
        <v>140</v>
      </c>
      <c r="D107" s="92" t="s">
        <v>40</v>
      </c>
      <c r="E107" s="92" t="s">
        <v>47</v>
      </c>
      <c r="F107" s="92" t="s">
        <v>202</v>
      </c>
      <c r="G107" s="92" t="s">
        <v>183</v>
      </c>
      <c r="H107" s="92">
        <v>5.41</v>
      </c>
      <c r="I107" s="92">
        <v>5.41</v>
      </c>
      <c r="J107" s="92">
        <v>4.75</v>
      </c>
      <c r="K107" s="98">
        <v>17697</v>
      </c>
      <c r="L107" s="98">
        <f t="shared" si="84"/>
        <v>95740.77</v>
      </c>
      <c r="M107" s="98">
        <f t="shared" si="74"/>
        <v>84060.75</v>
      </c>
      <c r="N107" s="106">
        <v>17.5</v>
      </c>
      <c r="O107" s="106"/>
      <c r="P107" s="98">
        <v>9</v>
      </c>
      <c r="Q107" s="106">
        <f t="shared" si="75"/>
        <v>26.5</v>
      </c>
      <c r="R107" s="107">
        <f t="shared" si="76"/>
        <v>0.97222222222222221</v>
      </c>
      <c r="S107" s="107">
        <f t="shared" si="121"/>
        <v>0</v>
      </c>
      <c r="T107" s="107">
        <f t="shared" si="121"/>
        <v>0.375</v>
      </c>
      <c r="U107" s="107">
        <f t="shared" si="77"/>
        <v>1.3472222222222223</v>
      </c>
      <c r="V107" s="97">
        <f t="shared" si="99"/>
        <v>93</v>
      </c>
      <c r="W107" s="98">
        <f t="shared" si="78"/>
        <v>93081.304166666683</v>
      </c>
      <c r="X107" s="98">
        <f t="shared" si="79"/>
        <v>0</v>
      </c>
      <c r="Y107" s="98">
        <f t="shared" si="80"/>
        <v>31522.78125</v>
      </c>
      <c r="Z107" s="98">
        <f t="shared" si="81"/>
        <v>124604.08541666668</v>
      </c>
      <c r="AA107" s="98"/>
      <c r="AB107" s="98"/>
      <c r="AC107" s="98"/>
      <c r="AD107" s="107"/>
      <c r="AE107" s="106"/>
      <c r="AF107" s="98"/>
      <c r="AG107" s="107"/>
      <c r="AH107" s="98"/>
      <c r="AI107" s="98"/>
      <c r="AJ107" s="102">
        <f t="shared" si="85"/>
        <v>0.97222222222222221</v>
      </c>
      <c r="AK107" s="98">
        <v>40</v>
      </c>
      <c r="AL107" s="97">
        <f t="shared" si="86"/>
        <v>6882.1666666666661</v>
      </c>
      <c r="AM107" s="107"/>
      <c r="AN107" s="107"/>
      <c r="AO107" s="107"/>
      <c r="AP107" s="97">
        <f t="shared" si="87"/>
        <v>19342.575208333335</v>
      </c>
      <c r="AQ107" s="98">
        <f t="shared" si="82"/>
        <v>143946.66062500002</v>
      </c>
      <c r="AR107" s="98">
        <f t="shared" si="83"/>
        <v>12460.408541666669</v>
      </c>
      <c r="AS107" s="97">
        <f t="shared" si="88"/>
        <v>143946.66062500002</v>
      </c>
      <c r="AT107" s="42"/>
      <c r="AU107" s="42"/>
    </row>
    <row r="108" spans="1:47" s="2" customFormat="1" ht="56.25" x14ac:dyDescent="0.2">
      <c r="A108" s="97">
        <v>94</v>
      </c>
      <c r="B108" s="105" t="s">
        <v>289</v>
      </c>
      <c r="C108" s="92" t="s">
        <v>214</v>
      </c>
      <c r="D108" s="92" t="s">
        <v>81</v>
      </c>
      <c r="E108" s="92" t="s">
        <v>46</v>
      </c>
      <c r="F108" s="92" t="s">
        <v>81</v>
      </c>
      <c r="G108" s="92" t="s">
        <v>215</v>
      </c>
      <c r="H108" s="92">
        <v>4.66</v>
      </c>
      <c r="I108" s="92">
        <v>4.66</v>
      </c>
      <c r="J108" s="92">
        <v>4.62</v>
      </c>
      <c r="K108" s="98">
        <v>17697</v>
      </c>
      <c r="L108" s="98">
        <f t="shared" si="84"/>
        <v>82468.02</v>
      </c>
      <c r="M108" s="98">
        <f t="shared" si="74"/>
        <v>81760.14</v>
      </c>
      <c r="N108" s="106">
        <v>15.5</v>
      </c>
      <c r="O108" s="106"/>
      <c r="P108" s="98">
        <v>12</v>
      </c>
      <c r="Q108" s="106">
        <f t="shared" si="75"/>
        <v>27.5</v>
      </c>
      <c r="R108" s="107">
        <f t="shared" si="76"/>
        <v>0.86111111111111116</v>
      </c>
      <c r="S108" s="107">
        <f t="shared" si="121"/>
        <v>0</v>
      </c>
      <c r="T108" s="107">
        <f t="shared" si="121"/>
        <v>0.5</v>
      </c>
      <c r="U108" s="107">
        <f t="shared" si="77"/>
        <v>1.3611111111111112</v>
      </c>
      <c r="V108" s="97">
        <v>94</v>
      </c>
      <c r="W108" s="98">
        <f t="shared" si="78"/>
        <v>71014.128333333341</v>
      </c>
      <c r="X108" s="98">
        <f t="shared" si="79"/>
        <v>0</v>
      </c>
      <c r="Y108" s="98">
        <f t="shared" si="80"/>
        <v>40880.07</v>
      </c>
      <c r="Z108" s="98">
        <f t="shared" si="81"/>
        <v>111894.19833333333</v>
      </c>
      <c r="AA108" s="98"/>
      <c r="AB108" s="98"/>
      <c r="AC108" s="98"/>
      <c r="AD108" s="107"/>
      <c r="AE108" s="106"/>
      <c r="AF108" s="98"/>
      <c r="AG108" s="107"/>
      <c r="AH108" s="98"/>
      <c r="AI108" s="98"/>
      <c r="AJ108" s="102">
        <f t="shared" si="85"/>
        <v>0.86111111111111116</v>
      </c>
      <c r="AK108" s="98">
        <v>40</v>
      </c>
      <c r="AL108" s="97">
        <f t="shared" si="86"/>
        <v>6095.6333333333341</v>
      </c>
      <c r="AM108" s="107"/>
      <c r="AN108" s="107"/>
      <c r="AO108" s="107"/>
      <c r="AP108" s="97">
        <f t="shared" si="87"/>
        <v>17285.053166666668</v>
      </c>
      <c r="AQ108" s="98">
        <f t="shared" si="82"/>
        <v>129179.2515</v>
      </c>
      <c r="AR108" s="98">
        <f t="shared" si="83"/>
        <v>11189.419833333333</v>
      </c>
      <c r="AS108" s="97">
        <f t="shared" si="88"/>
        <v>129179.2515</v>
      </c>
      <c r="AT108" s="42"/>
      <c r="AU108" s="42"/>
    </row>
    <row r="109" spans="1:47" s="36" customFormat="1" ht="56.25" x14ac:dyDescent="0.2">
      <c r="A109" s="97">
        <f t="shared" si="98"/>
        <v>95</v>
      </c>
      <c r="B109" s="105" t="s">
        <v>290</v>
      </c>
      <c r="C109" s="92" t="s">
        <v>199</v>
      </c>
      <c r="D109" s="92" t="s">
        <v>70</v>
      </c>
      <c r="E109" s="92" t="s">
        <v>44</v>
      </c>
      <c r="F109" s="92" t="s">
        <v>70</v>
      </c>
      <c r="G109" s="92" t="s">
        <v>200</v>
      </c>
      <c r="H109" s="92">
        <v>4.0999999999999996</v>
      </c>
      <c r="I109" s="92">
        <v>4.1399999999999997</v>
      </c>
      <c r="J109" s="92">
        <v>4.49</v>
      </c>
      <c r="K109" s="98">
        <v>17697</v>
      </c>
      <c r="L109" s="98">
        <f t="shared" si="84"/>
        <v>73265.579999999987</v>
      </c>
      <c r="M109" s="98">
        <f t="shared" si="74"/>
        <v>79459.53</v>
      </c>
      <c r="N109" s="106">
        <v>9.5</v>
      </c>
      <c r="O109" s="106"/>
      <c r="P109" s="98">
        <v>6</v>
      </c>
      <c r="Q109" s="106">
        <f t="shared" si="75"/>
        <v>15.5</v>
      </c>
      <c r="R109" s="107">
        <f t="shared" si="76"/>
        <v>0.52777777777777779</v>
      </c>
      <c r="S109" s="107">
        <f t="shared" si="121"/>
        <v>0</v>
      </c>
      <c r="T109" s="107">
        <f t="shared" si="121"/>
        <v>0.25</v>
      </c>
      <c r="U109" s="107">
        <f t="shared" si="77"/>
        <v>0.77777777777777779</v>
      </c>
      <c r="V109" s="97">
        <f t="shared" si="99"/>
        <v>95</v>
      </c>
      <c r="W109" s="98">
        <f t="shared" si="78"/>
        <v>38667.944999999992</v>
      </c>
      <c r="X109" s="98">
        <f t="shared" si="79"/>
        <v>0</v>
      </c>
      <c r="Y109" s="98">
        <f t="shared" si="80"/>
        <v>19864.8825</v>
      </c>
      <c r="Z109" s="98">
        <f t="shared" si="81"/>
        <v>58532.827499999992</v>
      </c>
      <c r="AA109" s="98"/>
      <c r="AB109" s="98"/>
      <c r="AC109" s="98"/>
      <c r="AD109" s="107"/>
      <c r="AE109" s="106"/>
      <c r="AF109" s="98"/>
      <c r="AG109" s="107"/>
      <c r="AH109" s="98"/>
      <c r="AI109" s="98"/>
      <c r="AJ109" s="102">
        <f t="shared" si="85"/>
        <v>0.52777777777777779</v>
      </c>
      <c r="AK109" s="98">
        <v>40</v>
      </c>
      <c r="AL109" s="97">
        <f t="shared" si="86"/>
        <v>3736.0333333333333</v>
      </c>
      <c r="AM109" s="107"/>
      <c r="AN109" s="107"/>
      <c r="AO109" s="107"/>
      <c r="AP109" s="97">
        <f t="shared" si="87"/>
        <v>9589.3160833333332</v>
      </c>
      <c r="AQ109" s="98">
        <f t="shared" si="82"/>
        <v>68122.143583333323</v>
      </c>
      <c r="AR109" s="98">
        <f t="shared" si="83"/>
        <v>5853.2827499999994</v>
      </c>
      <c r="AS109" s="97">
        <f t="shared" si="88"/>
        <v>68122.143583333323</v>
      </c>
      <c r="AT109" s="42"/>
      <c r="AU109" s="42"/>
    </row>
    <row r="110" spans="1:47" s="2" customFormat="1" ht="18.75" x14ac:dyDescent="0.2">
      <c r="A110" s="97">
        <v>96</v>
      </c>
      <c r="B110" s="105" t="s">
        <v>280</v>
      </c>
      <c r="C110" s="92" t="s">
        <v>201</v>
      </c>
      <c r="D110" s="92" t="s">
        <v>65</v>
      </c>
      <c r="E110" s="92"/>
      <c r="F110" s="92" t="s">
        <v>65</v>
      </c>
      <c r="G110" s="92" t="s">
        <v>50</v>
      </c>
      <c r="H110" s="92"/>
      <c r="I110" s="92"/>
      <c r="J110" s="92">
        <v>3.41</v>
      </c>
      <c r="K110" s="98">
        <v>17697</v>
      </c>
      <c r="L110" s="98">
        <f t="shared" si="84"/>
        <v>0</v>
      </c>
      <c r="M110" s="98">
        <f t="shared" si="74"/>
        <v>60346.770000000004</v>
      </c>
      <c r="N110" s="106"/>
      <c r="O110" s="106">
        <v>22.5</v>
      </c>
      <c r="P110" s="98"/>
      <c r="Q110" s="106">
        <f t="shared" si="75"/>
        <v>22.5</v>
      </c>
      <c r="R110" s="107">
        <f t="shared" si="76"/>
        <v>0</v>
      </c>
      <c r="S110" s="107">
        <f t="shared" si="121"/>
        <v>0.9375</v>
      </c>
      <c r="T110" s="107">
        <f t="shared" si="121"/>
        <v>0</v>
      </c>
      <c r="U110" s="107">
        <f t="shared" si="77"/>
        <v>0.9375</v>
      </c>
      <c r="V110" s="97">
        <v>96</v>
      </c>
      <c r="W110" s="98">
        <f t="shared" si="78"/>
        <v>0</v>
      </c>
      <c r="X110" s="98">
        <f t="shared" si="79"/>
        <v>56575.096875000003</v>
      </c>
      <c r="Y110" s="98">
        <f t="shared" si="80"/>
        <v>0</v>
      </c>
      <c r="Z110" s="98">
        <f t="shared" si="81"/>
        <v>56575.096875000003</v>
      </c>
      <c r="AA110" s="98"/>
      <c r="AB110" s="98"/>
      <c r="AC110" s="98"/>
      <c r="AD110" s="107"/>
      <c r="AE110" s="106"/>
      <c r="AF110" s="98"/>
      <c r="AG110" s="107"/>
      <c r="AH110" s="98"/>
      <c r="AI110" s="98"/>
      <c r="AJ110" s="102">
        <f t="shared" si="85"/>
        <v>0.9375</v>
      </c>
      <c r="AK110" s="98">
        <v>40</v>
      </c>
      <c r="AL110" s="97">
        <f t="shared" si="86"/>
        <v>6636.375</v>
      </c>
      <c r="AM110" s="107"/>
      <c r="AN110" s="107"/>
      <c r="AO110" s="107"/>
      <c r="AP110" s="97">
        <f t="shared" si="87"/>
        <v>12293.884687500002</v>
      </c>
      <c r="AQ110" s="98">
        <f t="shared" si="82"/>
        <v>68868.981562500005</v>
      </c>
      <c r="AR110" s="98">
        <f t="shared" si="83"/>
        <v>5657.5096875000008</v>
      </c>
      <c r="AS110" s="97">
        <f t="shared" si="88"/>
        <v>68868.981562500005</v>
      </c>
      <c r="AT110" s="42"/>
      <c r="AU110" s="42"/>
    </row>
    <row r="111" spans="1:47" s="2" customFormat="1" ht="18.75" x14ac:dyDescent="0.2">
      <c r="A111" s="97">
        <f t="shared" si="98"/>
        <v>97</v>
      </c>
      <c r="B111" s="105" t="s">
        <v>280</v>
      </c>
      <c r="C111" s="92" t="s">
        <v>213</v>
      </c>
      <c r="D111" s="92" t="s">
        <v>65</v>
      </c>
      <c r="E111" s="92"/>
      <c r="F111" s="92" t="s">
        <v>65</v>
      </c>
      <c r="G111" s="92" t="s">
        <v>50</v>
      </c>
      <c r="H111" s="92"/>
      <c r="I111" s="92"/>
      <c r="J111" s="92">
        <v>3.49</v>
      </c>
      <c r="K111" s="98">
        <v>17697</v>
      </c>
      <c r="L111" s="98">
        <f t="shared" si="84"/>
        <v>0</v>
      </c>
      <c r="M111" s="98">
        <f t="shared" si="74"/>
        <v>61762.530000000006</v>
      </c>
      <c r="N111" s="106"/>
      <c r="O111" s="106">
        <v>21</v>
      </c>
      <c r="P111" s="98"/>
      <c r="Q111" s="106">
        <f t="shared" si="75"/>
        <v>21</v>
      </c>
      <c r="R111" s="107">
        <f t="shared" si="76"/>
        <v>0</v>
      </c>
      <c r="S111" s="107">
        <f t="shared" si="121"/>
        <v>0.875</v>
      </c>
      <c r="T111" s="107">
        <f t="shared" si="121"/>
        <v>0</v>
      </c>
      <c r="U111" s="107">
        <f t="shared" si="77"/>
        <v>0.875</v>
      </c>
      <c r="V111" s="97">
        <f t="shared" si="99"/>
        <v>97</v>
      </c>
      <c r="W111" s="98">
        <f t="shared" si="78"/>
        <v>0</v>
      </c>
      <c r="X111" s="98">
        <f t="shared" si="79"/>
        <v>54042.213750000003</v>
      </c>
      <c r="Y111" s="98">
        <f t="shared" si="80"/>
        <v>0</v>
      </c>
      <c r="Z111" s="98">
        <f t="shared" si="81"/>
        <v>54042.213750000003</v>
      </c>
      <c r="AA111" s="98"/>
      <c r="AB111" s="98"/>
      <c r="AC111" s="98"/>
      <c r="AD111" s="107"/>
      <c r="AE111" s="106"/>
      <c r="AF111" s="98"/>
      <c r="AG111" s="107"/>
      <c r="AH111" s="98"/>
      <c r="AI111" s="98"/>
      <c r="AJ111" s="102">
        <f t="shared" si="85"/>
        <v>0.875</v>
      </c>
      <c r="AK111" s="98">
        <v>40</v>
      </c>
      <c r="AL111" s="97">
        <f t="shared" si="86"/>
        <v>6193.95</v>
      </c>
      <c r="AM111" s="107"/>
      <c r="AN111" s="107"/>
      <c r="AO111" s="107"/>
      <c r="AP111" s="97">
        <f t="shared" si="87"/>
        <v>11598.171375000002</v>
      </c>
      <c r="AQ111" s="98">
        <f t="shared" ref="AQ111:AQ129" si="122">AP111+Z111</f>
        <v>65640.385125000001</v>
      </c>
      <c r="AR111" s="98">
        <f t="shared" ref="AR111:AR129" si="123">Z111*10%</f>
        <v>5404.221375000001</v>
      </c>
      <c r="AS111" s="97">
        <f t="shared" si="88"/>
        <v>65640.385125000001</v>
      </c>
      <c r="AT111" s="42"/>
      <c r="AU111" s="42"/>
    </row>
    <row r="112" spans="1:47" s="2" customFormat="1" ht="56.25" x14ac:dyDescent="0.2">
      <c r="A112" s="97">
        <v>98</v>
      </c>
      <c r="B112" s="99" t="s">
        <v>285</v>
      </c>
      <c r="C112" s="92" t="s">
        <v>141</v>
      </c>
      <c r="D112" s="92" t="s">
        <v>28</v>
      </c>
      <c r="E112" s="92" t="s">
        <v>47</v>
      </c>
      <c r="F112" s="92" t="s">
        <v>28</v>
      </c>
      <c r="G112" s="92" t="s">
        <v>47</v>
      </c>
      <c r="H112" s="92">
        <v>5.41</v>
      </c>
      <c r="I112" s="92">
        <v>5.41</v>
      </c>
      <c r="J112" s="92"/>
      <c r="K112" s="98">
        <v>17697</v>
      </c>
      <c r="L112" s="98">
        <f t="shared" si="84"/>
        <v>95740.77</v>
      </c>
      <c r="M112" s="98">
        <f t="shared" si="74"/>
        <v>0</v>
      </c>
      <c r="N112" s="106">
        <v>5</v>
      </c>
      <c r="O112" s="106"/>
      <c r="P112" s="98"/>
      <c r="Q112" s="106">
        <f t="shared" si="75"/>
        <v>5</v>
      </c>
      <c r="R112" s="107">
        <f t="shared" si="76"/>
        <v>0.27777777777777779</v>
      </c>
      <c r="S112" s="107">
        <f t="shared" si="121"/>
        <v>0</v>
      </c>
      <c r="T112" s="107">
        <f t="shared" si="121"/>
        <v>0</v>
      </c>
      <c r="U112" s="107">
        <f t="shared" si="77"/>
        <v>0.27777777777777779</v>
      </c>
      <c r="V112" s="97">
        <v>98</v>
      </c>
      <c r="W112" s="98">
        <f t="shared" si="78"/>
        <v>26594.658333333336</v>
      </c>
      <c r="X112" s="98">
        <f t="shared" si="79"/>
        <v>0</v>
      </c>
      <c r="Y112" s="98">
        <f t="shared" si="80"/>
        <v>0</v>
      </c>
      <c r="Z112" s="98">
        <f t="shared" si="81"/>
        <v>26594.658333333336</v>
      </c>
      <c r="AA112" s="98"/>
      <c r="AB112" s="98"/>
      <c r="AC112" s="98"/>
      <c r="AD112" s="107"/>
      <c r="AE112" s="106"/>
      <c r="AF112" s="98"/>
      <c r="AG112" s="107"/>
      <c r="AH112" s="98"/>
      <c r="AI112" s="98"/>
      <c r="AJ112" s="102">
        <f t="shared" si="85"/>
        <v>0.27777777777777779</v>
      </c>
      <c r="AK112" s="98">
        <v>40</v>
      </c>
      <c r="AL112" s="97">
        <f t="shared" si="86"/>
        <v>1966.3333333333335</v>
      </c>
      <c r="AM112" s="107"/>
      <c r="AN112" s="107"/>
      <c r="AO112" s="107"/>
      <c r="AP112" s="97">
        <f t="shared" si="87"/>
        <v>4625.7991666666676</v>
      </c>
      <c r="AQ112" s="98">
        <f t="shared" si="122"/>
        <v>31220.457500000004</v>
      </c>
      <c r="AR112" s="98">
        <f t="shared" si="123"/>
        <v>2659.4658333333336</v>
      </c>
      <c r="AS112" s="97">
        <f t="shared" si="88"/>
        <v>31220.457500000004</v>
      </c>
      <c r="AT112" s="42"/>
      <c r="AU112" s="42"/>
    </row>
    <row r="113" spans="1:47" s="36" customFormat="1" ht="56.25" x14ac:dyDescent="0.2">
      <c r="A113" s="97">
        <f t="shared" si="98"/>
        <v>99</v>
      </c>
      <c r="B113" s="105" t="s">
        <v>266</v>
      </c>
      <c r="C113" s="92" t="s">
        <v>203</v>
      </c>
      <c r="D113" s="92" t="s">
        <v>65</v>
      </c>
      <c r="E113" s="92" t="s">
        <v>44</v>
      </c>
      <c r="F113" s="92" t="s">
        <v>65</v>
      </c>
      <c r="G113" s="92" t="s">
        <v>44</v>
      </c>
      <c r="H113" s="92">
        <v>4.0999999999999996</v>
      </c>
      <c r="I113" s="92">
        <v>4.1399999999999997</v>
      </c>
      <c r="J113" s="92"/>
      <c r="K113" s="98">
        <v>17697</v>
      </c>
      <c r="L113" s="98">
        <f t="shared" si="84"/>
        <v>73265.579999999987</v>
      </c>
      <c r="M113" s="98">
        <f t="shared" si="74"/>
        <v>0</v>
      </c>
      <c r="N113" s="106">
        <v>9.5</v>
      </c>
      <c r="O113" s="106"/>
      <c r="P113" s="98"/>
      <c r="Q113" s="106">
        <f t="shared" si="75"/>
        <v>9.5</v>
      </c>
      <c r="R113" s="107">
        <f t="shared" si="76"/>
        <v>0.52777777777777779</v>
      </c>
      <c r="S113" s="107">
        <f t="shared" si="121"/>
        <v>0</v>
      </c>
      <c r="T113" s="107">
        <f t="shared" si="121"/>
        <v>0</v>
      </c>
      <c r="U113" s="107">
        <f t="shared" si="77"/>
        <v>0.52777777777777779</v>
      </c>
      <c r="V113" s="97">
        <f t="shared" si="99"/>
        <v>99</v>
      </c>
      <c r="W113" s="98">
        <f t="shared" si="78"/>
        <v>38667.944999999992</v>
      </c>
      <c r="X113" s="98">
        <f t="shared" si="79"/>
        <v>0</v>
      </c>
      <c r="Y113" s="98">
        <f t="shared" si="80"/>
        <v>0</v>
      </c>
      <c r="Z113" s="98">
        <f t="shared" si="81"/>
        <v>38667.944999999992</v>
      </c>
      <c r="AA113" s="98"/>
      <c r="AB113" s="98"/>
      <c r="AC113" s="98"/>
      <c r="AD113" s="107"/>
      <c r="AE113" s="106"/>
      <c r="AF113" s="98"/>
      <c r="AG113" s="107"/>
      <c r="AH113" s="98"/>
      <c r="AI113" s="98"/>
      <c r="AJ113" s="102">
        <f t="shared" si="85"/>
        <v>0.52777777777777779</v>
      </c>
      <c r="AK113" s="98">
        <v>40</v>
      </c>
      <c r="AL113" s="97">
        <f t="shared" si="86"/>
        <v>3736.0333333333333</v>
      </c>
      <c r="AM113" s="107"/>
      <c r="AN113" s="107"/>
      <c r="AO113" s="107"/>
      <c r="AP113" s="97">
        <f t="shared" si="87"/>
        <v>7602.8278333333328</v>
      </c>
      <c r="AQ113" s="98">
        <f t="shared" si="122"/>
        <v>46270.772833333322</v>
      </c>
      <c r="AR113" s="98">
        <f t="shared" si="123"/>
        <v>3866.7944999999995</v>
      </c>
      <c r="AS113" s="97">
        <f t="shared" si="88"/>
        <v>46270.772833333322</v>
      </c>
      <c r="AT113" s="42"/>
      <c r="AU113" s="42"/>
    </row>
    <row r="114" spans="1:47" s="36" customFormat="1" ht="56.25" x14ac:dyDescent="0.2">
      <c r="A114" s="97">
        <v>100</v>
      </c>
      <c r="B114" s="105" t="s">
        <v>291</v>
      </c>
      <c r="C114" s="92" t="s">
        <v>204</v>
      </c>
      <c r="D114" s="92"/>
      <c r="E114" s="92"/>
      <c r="F114" s="92" t="s">
        <v>65</v>
      </c>
      <c r="G114" s="92" t="s">
        <v>225</v>
      </c>
      <c r="H114" s="92"/>
      <c r="I114" s="92">
        <v>4.1399999999999997</v>
      </c>
      <c r="J114" s="92">
        <v>4</v>
      </c>
      <c r="K114" s="98">
        <v>17697</v>
      </c>
      <c r="L114" s="98">
        <f t="shared" ref="L114" si="124">I114*K114</f>
        <v>73265.579999999987</v>
      </c>
      <c r="M114" s="98">
        <f t="shared" ref="M114" si="125">K114*J114</f>
        <v>70788</v>
      </c>
      <c r="N114" s="106">
        <v>22.5</v>
      </c>
      <c r="O114" s="106"/>
      <c r="P114" s="98">
        <v>6</v>
      </c>
      <c r="Q114" s="106">
        <f t="shared" ref="Q114" si="126">N114+O114+P114</f>
        <v>28.5</v>
      </c>
      <c r="R114" s="107">
        <f t="shared" ref="R114" si="127">N114/18</f>
        <v>1.25</v>
      </c>
      <c r="S114" s="107">
        <f t="shared" ref="S114" si="128">O114/24</f>
        <v>0</v>
      </c>
      <c r="T114" s="107">
        <f t="shared" ref="T114" si="129">P114/24</f>
        <v>0.25</v>
      </c>
      <c r="U114" s="107">
        <f t="shared" ref="U114" si="130">R114+S114+T114</f>
        <v>1.5</v>
      </c>
      <c r="V114" s="97">
        <v>100</v>
      </c>
      <c r="W114" s="98">
        <f t="shared" ref="W114" si="131">L114/18*N114</f>
        <v>91581.974999999991</v>
      </c>
      <c r="X114" s="98">
        <f t="shared" ref="X114" si="132">M114/24*O114</f>
        <v>0</v>
      </c>
      <c r="Y114" s="98">
        <f t="shared" ref="Y114" si="133">M114/24*P114</f>
        <v>17697</v>
      </c>
      <c r="Z114" s="98">
        <f t="shared" ref="Z114" si="134">W114+X114+Y114</f>
        <v>109278.97499999999</v>
      </c>
      <c r="AA114" s="98"/>
      <c r="AB114" s="98"/>
      <c r="AC114" s="98"/>
      <c r="AD114" s="107"/>
      <c r="AE114" s="106"/>
      <c r="AF114" s="98"/>
      <c r="AG114" s="107"/>
      <c r="AH114" s="98"/>
      <c r="AI114" s="98"/>
      <c r="AJ114" s="102">
        <f t="shared" si="85"/>
        <v>1.25</v>
      </c>
      <c r="AK114" s="98">
        <v>40</v>
      </c>
      <c r="AL114" s="97">
        <f t="shared" si="86"/>
        <v>8848.5</v>
      </c>
      <c r="AM114" s="107"/>
      <c r="AN114" s="107"/>
      <c r="AO114" s="107"/>
      <c r="AP114" s="97">
        <f t="shared" si="87"/>
        <v>19776.397499999999</v>
      </c>
      <c r="AQ114" s="98">
        <f t="shared" si="122"/>
        <v>129055.3725</v>
      </c>
      <c r="AR114" s="98">
        <f t="shared" si="123"/>
        <v>10927.897499999999</v>
      </c>
      <c r="AS114" s="97">
        <f t="shared" si="88"/>
        <v>129055.3725</v>
      </c>
      <c r="AT114" s="42"/>
      <c r="AU114" s="42"/>
    </row>
    <row r="115" spans="1:47" s="2" customFormat="1" ht="56.25" x14ac:dyDescent="0.2">
      <c r="A115" s="97">
        <v>101</v>
      </c>
      <c r="B115" s="99" t="s">
        <v>248</v>
      </c>
      <c r="C115" s="92" t="s">
        <v>226</v>
      </c>
      <c r="D115" s="92" t="s">
        <v>65</v>
      </c>
      <c r="E115" s="92"/>
      <c r="F115" s="92" t="s">
        <v>65</v>
      </c>
      <c r="G115" s="92" t="s">
        <v>50</v>
      </c>
      <c r="H115" s="92"/>
      <c r="I115" s="92"/>
      <c r="J115" s="92">
        <v>3.69</v>
      </c>
      <c r="K115" s="98">
        <v>17697</v>
      </c>
      <c r="L115" s="98">
        <f t="shared" si="84"/>
        <v>0</v>
      </c>
      <c r="M115" s="98">
        <f t="shared" si="74"/>
        <v>65301.93</v>
      </c>
      <c r="N115" s="106"/>
      <c r="O115" s="106"/>
      <c r="P115" s="98">
        <v>12</v>
      </c>
      <c r="Q115" s="106">
        <f t="shared" si="75"/>
        <v>12</v>
      </c>
      <c r="R115" s="107">
        <f t="shared" si="76"/>
        <v>0</v>
      </c>
      <c r="S115" s="107">
        <f t="shared" si="121"/>
        <v>0</v>
      </c>
      <c r="T115" s="107">
        <f t="shared" si="121"/>
        <v>0.5</v>
      </c>
      <c r="U115" s="107">
        <f t="shared" si="77"/>
        <v>0.5</v>
      </c>
      <c r="V115" s="97">
        <v>101</v>
      </c>
      <c r="W115" s="98">
        <f t="shared" si="78"/>
        <v>0</v>
      </c>
      <c r="X115" s="98">
        <f t="shared" si="79"/>
        <v>0</v>
      </c>
      <c r="Y115" s="98">
        <f t="shared" si="80"/>
        <v>32650.965000000004</v>
      </c>
      <c r="Z115" s="98">
        <f t="shared" si="81"/>
        <v>32650.965000000004</v>
      </c>
      <c r="AA115" s="98"/>
      <c r="AB115" s="98"/>
      <c r="AC115" s="98"/>
      <c r="AD115" s="107"/>
      <c r="AE115" s="106"/>
      <c r="AF115" s="98"/>
      <c r="AG115" s="107"/>
      <c r="AH115" s="98"/>
      <c r="AI115" s="98"/>
      <c r="AJ115" s="102">
        <f t="shared" si="85"/>
        <v>0</v>
      </c>
      <c r="AK115" s="98">
        <v>40</v>
      </c>
      <c r="AL115" s="97">
        <f t="shared" si="86"/>
        <v>0</v>
      </c>
      <c r="AM115" s="107"/>
      <c r="AN115" s="107"/>
      <c r="AO115" s="107"/>
      <c r="AP115" s="97">
        <f t="shared" si="87"/>
        <v>3265.0965000000006</v>
      </c>
      <c r="AQ115" s="98">
        <f t="shared" si="122"/>
        <v>35916.061500000003</v>
      </c>
      <c r="AR115" s="98">
        <f t="shared" si="123"/>
        <v>3265.0965000000006</v>
      </c>
      <c r="AS115" s="97">
        <f t="shared" si="88"/>
        <v>35916.061500000003</v>
      </c>
      <c r="AT115" s="42"/>
      <c r="AU115" s="42"/>
    </row>
    <row r="116" spans="1:47" s="2" customFormat="1" ht="56.25" x14ac:dyDescent="0.2">
      <c r="A116" s="97">
        <v>102</v>
      </c>
      <c r="B116" s="105" t="s">
        <v>253</v>
      </c>
      <c r="C116" s="92" t="s">
        <v>142</v>
      </c>
      <c r="D116" s="92" t="s">
        <v>40</v>
      </c>
      <c r="E116" s="92" t="s">
        <v>47</v>
      </c>
      <c r="F116" s="92" t="s">
        <v>40</v>
      </c>
      <c r="G116" s="92" t="s">
        <v>222</v>
      </c>
      <c r="H116" s="92">
        <v>5.41</v>
      </c>
      <c r="I116" s="92">
        <v>5.41</v>
      </c>
      <c r="J116" s="92">
        <v>4.75</v>
      </c>
      <c r="K116" s="98">
        <v>17697</v>
      </c>
      <c r="L116" s="98">
        <f t="shared" si="84"/>
        <v>95740.77</v>
      </c>
      <c r="M116" s="98">
        <f t="shared" si="74"/>
        <v>84060.75</v>
      </c>
      <c r="N116" s="106">
        <v>4</v>
      </c>
      <c r="O116" s="106">
        <v>12</v>
      </c>
      <c r="P116" s="98"/>
      <c r="Q116" s="106">
        <f t="shared" si="75"/>
        <v>16</v>
      </c>
      <c r="R116" s="107">
        <f t="shared" si="76"/>
        <v>0.22222222222222221</v>
      </c>
      <c r="S116" s="107">
        <f t="shared" si="121"/>
        <v>0.5</v>
      </c>
      <c r="T116" s="107">
        <f t="shared" si="121"/>
        <v>0</v>
      </c>
      <c r="U116" s="107">
        <f t="shared" si="77"/>
        <v>0.72222222222222221</v>
      </c>
      <c r="V116" s="97">
        <v>102</v>
      </c>
      <c r="W116" s="98">
        <f t="shared" si="78"/>
        <v>21275.726666666669</v>
      </c>
      <c r="X116" s="98">
        <f t="shared" si="79"/>
        <v>42030.375</v>
      </c>
      <c r="Y116" s="98">
        <f t="shared" si="80"/>
        <v>0</v>
      </c>
      <c r="Z116" s="98">
        <f t="shared" si="81"/>
        <v>63306.101666666669</v>
      </c>
      <c r="AA116" s="98"/>
      <c r="AB116" s="98"/>
      <c r="AC116" s="98"/>
      <c r="AD116" s="107"/>
      <c r="AE116" s="106"/>
      <c r="AF116" s="98"/>
      <c r="AG116" s="107"/>
      <c r="AH116" s="98"/>
      <c r="AI116" s="98"/>
      <c r="AJ116" s="102">
        <f t="shared" si="85"/>
        <v>0.72222222222222221</v>
      </c>
      <c r="AK116" s="98">
        <v>40</v>
      </c>
      <c r="AL116" s="97">
        <f t="shared" si="86"/>
        <v>5112.4666666666672</v>
      </c>
      <c r="AM116" s="107"/>
      <c r="AN116" s="107"/>
      <c r="AO116" s="107"/>
      <c r="AP116" s="97">
        <f t="shared" si="87"/>
        <v>11443.076833333334</v>
      </c>
      <c r="AQ116" s="98">
        <f t="shared" si="122"/>
        <v>74749.178500000009</v>
      </c>
      <c r="AR116" s="98">
        <f t="shared" si="123"/>
        <v>6330.6101666666673</v>
      </c>
      <c r="AS116" s="97">
        <f t="shared" si="88"/>
        <v>74749.178500000009</v>
      </c>
      <c r="AT116" s="42"/>
      <c r="AU116" s="42"/>
    </row>
    <row r="117" spans="1:47" s="2" customFormat="1" ht="56.25" x14ac:dyDescent="0.2">
      <c r="A117" s="97">
        <v>103</v>
      </c>
      <c r="B117" s="105" t="s">
        <v>292</v>
      </c>
      <c r="C117" s="92" t="s">
        <v>143</v>
      </c>
      <c r="D117" s="92" t="s">
        <v>29</v>
      </c>
      <c r="E117" s="92" t="s">
        <v>47</v>
      </c>
      <c r="F117" s="92" t="s">
        <v>28</v>
      </c>
      <c r="G117" s="92" t="s">
        <v>47</v>
      </c>
      <c r="H117" s="92">
        <v>5.41</v>
      </c>
      <c r="I117" s="92">
        <v>5.41</v>
      </c>
      <c r="J117" s="92"/>
      <c r="K117" s="98">
        <v>17697</v>
      </c>
      <c r="L117" s="98">
        <f t="shared" si="84"/>
        <v>95740.77</v>
      </c>
      <c r="M117" s="98">
        <f t="shared" si="74"/>
        <v>0</v>
      </c>
      <c r="N117" s="106">
        <v>6.5</v>
      </c>
      <c r="O117" s="106"/>
      <c r="P117" s="98"/>
      <c r="Q117" s="106">
        <f t="shared" si="75"/>
        <v>6.5</v>
      </c>
      <c r="R117" s="107">
        <f t="shared" si="76"/>
        <v>0.3611111111111111</v>
      </c>
      <c r="S117" s="107">
        <f t="shared" si="121"/>
        <v>0</v>
      </c>
      <c r="T117" s="107">
        <f t="shared" si="121"/>
        <v>0</v>
      </c>
      <c r="U117" s="107">
        <f t="shared" si="77"/>
        <v>0.3611111111111111</v>
      </c>
      <c r="V117" s="97">
        <v>103</v>
      </c>
      <c r="W117" s="98">
        <f t="shared" si="78"/>
        <v>34573.055833333339</v>
      </c>
      <c r="X117" s="98">
        <f t="shared" si="79"/>
        <v>0</v>
      </c>
      <c r="Y117" s="98">
        <f t="shared" si="80"/>
        <v>0</v>
      </c>
      <c r="Z117" s="98">
        <f t="shared" si="81"/>
        <v>34573.055833333339</v>
      </c>
      <c r="AA117" s="98"/>
      <c r="AB117" s="98"/>
      <c r="AC117" s="98"/>
      <c r="AD117" s="107"/>
      <c r="AE117" s="106"/>
      <c r="AF117" s="98"/>
      <c r="AG117" s="107"/>
      <c r="AH117" s="98"/>
      <c r="AI117" s="98"/>
      <c r="AJ117" s="102">
        <f t="shared" si="85"/>
        <v>0.3611111111111111</v>
      </c>
      <c r="AK117" s="98">
        <v>40</v>
      </c>
      <c r="AL117" s="97">
        <f t="shared" si="86"/>
        <v>2556.2333333333336</v>
      </c>
      <c r="AM117" s="107"/>
      <c r="AN117" s="107"/>
      <c r="AO117" s="107"/>
      <c r="AP117" s="97">
        <f t="shared" si="87"/>
        <v>6013.5389166666682</v>
      </c>
      <c r="AQ117" s="98">
        <f t="shared" si="122"/>
        <v>40586.594750000004</v>
      </c>
      <c r="AR117" s="98">
        <f t="shared" si="123"/>
        <v>3457.3055833333342</v>
      </c>
      <c r="AS117" s="97">
        <f t="shared" si="88"/>
        <v>40586.594750000004</v>
      </c>
      <c r="AT117" s="42"/>
      <c r="AU117" s="42"/>
    </row>
    <row r="118" spans="1:47" s="2" customFormat="1" ht="37.5" x14ac:dyDescent="0.2">
      <c r="A118" s="97">
        <v>104</v>
      </c>
      <c r="B118" s="105" t="s">
        <v>254</v>
      </c>
      <c r="C118" s="100" t="s">
        <v>144</v>
      </c>
      <c r="D118" s="100" t="s">
        <v>28</v>
      </c>
      <c r="E118" s="92"/>
      <c r="F118" s="92" t="s">
        <v>28</v>
      </c>
      <c r="G118" s="92" t="s">
        <v>47</v>
      </c>
      <c r="H118" s="92"/>
      <c r="I118" s="92">
        <v>5.41</v>
      </c>
      <c r="J118" s="92"/>
      <c r="K118" s="98">
        <v>17697</v>
      </c>
      <c r="L118" s="98">
        <f t="shared" ref="L118" si="135">I118*K118</f>
        <v>95740.77</v>
      </c>
      <c r="M118" s="98">
        <f t="shared" ref="M118" si="136">K118*J118</f>
        <v>0</v>
      </c>
      <c r="N118" s="106">
        <v>18</v>
      </c>
      <c r="O118" s="106"/>
      <c r="P118" s="98"/>
      <c r="Q118" s="106">
        <f t="shared" ref="Q118" si="137">N118+O118+P118</f>
        <v>18</v>
      </c>
      <c r="R118" s="107">
        <f t="shared" ref="R118" si="138">N118/18</f>
        <v>1</v>
      </c>
      <c r="S118" s="107">
        <f t="shared" ref="S118" si="139">O118/24</f>
        <v>0</v>
      </c>
      <c r="T118" s="107">
        <f t="shared" ref="T118" si="140">P118/24</f>
        <v>0</v>
      </c>
      <c r="U118" s="107">
        <f t="shared" ref="U118" si="141">R118+S118+T118</f>
        <v>1</v>
      </c>
      <c r="V118" s="97">
        <v>104</v>
      </c>
      <c r="W118" s="98">
        <f t="shared" ref="W118" si="142">L118/18*N118</f>
        <v>95740.770000000019</v>
      </c>
      <c r="X118" s="98">
        <f t="shared" ref="X118" si="143">M118/24*O118</f>
        <v>0</v>
      </c>
      <c r="Y118" s="98">
        <f t="shared" ref="Y118" si="144">M118/24*P118</f>
        <v>0</v>
      </c>
      <c r="Z118" s="98">
        <f t="shared" ref="Z118" si="145">W118+X118+Y118</f>
        <v>95740.770000000019</v>
      </c>
      <c r="AA118" s="98">
        <v>9</v>
      </c>
      <c r="AB118" s="98">
        <v>25</v>
      </c>
      <c r="AC118" s="98">
        <f>17697*AB118%/18*AA118</f>
        <v>2212.125</v>
      </c>
      <c r="AD118" s="107">
        <v>9</v>
      </c>
      <c r="AE118" s="106">
        <v>12.5</v>
      </c>
      <c r="AF118" s="98">
        <f>17697*AE118%/18*AD118</f>
        <v>1106.0625</v>
      </c>
      <c r="AG118" s="107">
        <v>1</v>
      </c>
      <c r="AH118" s="98">
        <v>30</v>
      </c>
      <c r="AI118" s="98">
        <v>5309</v>
      </c>
      <c r="AJ118" s="102">
        <f t="shared" si="85"/>
        <v>1</v>
      </c>
      <c r="AK118" s="98">
        <v>40</v>
      </c>
      <c r="AL118" s="97">
        <f t="shared" si="86"/>
        <v>7078.8</v>
      </c>
      <c r="AM118" s="107"/>
      <c r="AN118" s="107">
        <v>67019</v>
      </c>
      <c r="AO118" s="107"/>
      <c r="AP118" s="97">
        <f>AO118+AN118+AM118+AL118+AI118+AF118+AC118+AR118+28722</f>
        <v>121021.06450000001</v>
      </c>
      <c r="AQ118" s="98">
        <f t="shared" si="122"/>
        <v>216761.83450000003</v>
      </c>
      <c r="AR118" s="98">
        <f t="shared" si="123"/>
        <v>9574.077000000003</v>
      </c>
      <c r="AS118" s="97">
        <f t="shared" si="88"/>
        <v>216761.83450000003</v>
      </c>
      <c r="AT118" s="42"/>
      <c r="AU118" s="42"/>
    </row>
    <row r="119" spans="1:47" s="2" customFormat="1" ht="18.75" x14ac:dyDescent="0.2">
      <c r="A119" s="97">
        <v>105</v>
      </c>
      <c r="B119" s="99" t="s">
        <v>248</v>
      </c>
      <c r="C119" s="92" t="s">
        <v>145</v>
      </c>
      <c r="D119" s="92"/>
      <c r="E119" s="92"/>
      <c r="F119" s="92" t="s">
        <v>28</v>
      </c>
      <c r="G119" s="92" t="s">
        <v>48</v>
      </c>
      <c r="H119" s="92"/>
      <c r="I119" s="92"/>
      <c r="J119" s="92">
        <v>4.22</v>
      </c>
      <c r="K119" s="98">
        <v>17697</v>
      </c>
      <c r="L119" s="98">
        <f t="shared" ref="L119:L120" si="146">I119*K119</f>
        <v>0</v>
      </c>
      <c r="M119" s="98">
        <f t="shared" ref="M119:M120" si="147">K119*J119</f>
        <v>74681.34</v>
      </c>
      <c r="N119" s="106">
        <v>0</v>
      </c>
      <c r="O119" s="106"/>
      <c r="P119" s="98">
        <v>12</v>
      </c>
      <c r="Q119" s="106">
        <f t="shared" ref="Q119:Q120" si="148">N119+O119+P119</f>
        <v>12</v>
      </c>
      <c r="R119" s="107">
        <f t="shared" ref="R119:R120" si="149">N119/18</f>
        <v>0</v>
      </c>
      <c r="S119" s="107">
        <f t="shared" ref="S119:S120" si="150">O119/24</f>
        <v>0</v>
      </c>
      <c r="T119" s="107">
        <f t="shared" ref="T119:T120" si="151">P119/24</f>
        <v>0.5</v>
      </c>
      <c r="U119" s="107">
        <f t="shared" ref="U119:U120" si="152">R119+S119+T119</f>
        <v>0.5</v>
      </c>
      <c r="V119" s="97">
        <v>105</v>
      </c>
      <c r="W119" s="98">
        <f t="shared" ref="W119:W120" si="153">L119/18*N119</f>
        <v>0</v>
      </c>
      <c r="X119" s="98">
        <f t="shared" ref="X119:X120" si="154">M119/24*O119</f>
        <v>0</v>
      </c>
      <c r="Y119" s="98">
        <f t="shared" ref="Y119:Y120" si="155">M119/24*P119</f>
        <v>37340.67</v>
      </c>
      <c r="Z119" s="98">
        <f t="shared" ref="Z119:Z120" si="156">W119+X119+Y119</f>
        <v>37340.67</v>
      </c>
      <c r="AA119" s="98"/>
      <c r="AB119" s="98"/>
      <c r="AC119" s="98"/>
      <c r="AD119" s="107"/>
      <c r="AE119" s="106"/>
      <c r="AF119" s="98"/>
      <c r="AG119" s="107"/>
      <c r="AH119" s="98"/>
      <c r="AI119" s="98"/>
      <c r="AJ119" s="102">
        <f t="shared" si="85"/>
        <v>0</v>
      </c>
      <c r="AK119" s="98">
        <v>40</v>
      </c>
      <c r="AL119" s="97">
        <f t="shared" si="86"/>
        <v>0</v>
      </c>
      <c r="AM119" s="107"/>
      <c r="AN119" s="107"/>
      <c r="AO119" s="107"/>
      <c r="AP119" s="97">
        <f t="shared" si="87"/>
        <v>3734.067</v>
      </c>
      <c r="AQ119" s="98">
        <f t="shared" si="122"/>
        <v>41074.737000000001</v>
      </c>
      <c r="AR119" s="98">
        <f t="shared" si="123"/>
        <v>3734.067</v>
      </c>
      <c r="AS119" s="97">
        <f t="shared" si="88"/>
        <v>41074.737000000001</v>
      </c>
      <c r="AT119" s="42"/>
      <c r="AU119" s="42"/>
    </row>
    <row r="120" spans="1:47" s="2" customFormat="1" ht="37.5" x14ac:dyDescent="0.2">
      <c r="A120" s="97">
        <v>106</v>
      </c>
      <c r="B120" s="99" t="s">
        <v>257</v>
      </c>
      <c r="C120" s="92" t="s">
        <v>205</v>
      </c>
      <c r="D120" s="92"/>
      <c r="E120" s="92"/>
      <c r="F120" s="92" t="s">
        <v>28</v>
      </c>
      <c r="G120" s="92" t="s">
        <v>47</v>
      </c>
      <c r="H120" s="92">
        <v>5.41</v>
      </c>
      <c r="I120" s="92">
        <v>5.32</v>
      </c>
      <c r="J120" s="92"/>
      <c r="K120" s="98">
        <v>17697</v>
      </c>
      <c r="L120" s="98">
        <f t="shared" si="146"/>
        <v>94148.040000000008</v>
      </c>
      <c r="M120" s="98">
        <f t="shared" si="147"/>
        <v>0</v>
      </c>
      <c r="N120" s="106">
        <v>12</v>
      </c>
      <c r="O120" s="106"/>
      <c r="P120" s="98"/>
      <c r="Q120" s="106">
        <f t="shared" si="148"/>
        <v>12</v>
      </c>
      <c r="R120" s="107">
        <f t="shared" si="149"/>
        <v>0.66666666666666663</v>
      </c>
      <c r="S120" s="107">
        <f t="shared" si="150"/>
        <v>0</v>
      </c>
      <c r="T120" s="107">
        <f t="shared" si="151"/>
        <v>0</v>
      </c>
      <c r="U120" s="107">
        <f t="shared" si="152"/>
        <v>0.66666666666666663</v>
      </c>
      <c r="V120" s="97">
        <v>106</v>
      </c>
      <c r="W120" s="98">
        <f t="shared" si="153"/>
        <v>62765.36</v>
      </c>
      <c r="X120" s="98">
        <f t="shared" si="154"/>
        <v>0</v>
      </c>
      <c r="Y120" s="98">
        <f t="shared" si="155"/>
        <v>0</v>
      </c>
      <c r="Z120" s="98">
        <f t="shared" si="156"/>
        <v>62765.36</v>
      </c>
      <c r="AA120" s="98"/>
      <c r="AB120" s="98"/>
      <c r="AC120" s="98"/>
      <c r="AD120" s="107"/>
      <c r="AE120" s="106"/>
      <c r="AF120" s="98"/>
      <c r="AG120" s="107"/>
      <c r="AH120" s="98"/>
      <c r="AI120" s="98"/>
      <c r="AJ120" s="102">
        <f t="shared" si="85"/>
        <v>0.66666666666666663</v>
      </c>
      <c r="AK120" s="98">
        <v>40</v>
      </c>
      <c r="AL120" s="97">
        <f t="shared" si="86"/>
        <v>4719.2</v>
      </c>
      <c r="AM120" s="107"/>
      <c r="AN120" s="107"/>
      <c r="AO120" s="107"/>
      <c r="AP120" s="97">
        <f t="shared" si="87"/>
        <v>10995.736000000001</v>
      </c>
      <c r="AQ120" s="98">
        <f t="shared" si="122"/>
        <v>73761.096000000005</v>
      </c>
      <c r="AR120" s="98">
        <f t="shared" si="123"/>
        <v>6276.5360000000001</v>
      </c>
      <c r="AS120" s="97">
        <f t="shared" si="88"/>
        <v>73761.096000000005</v>
      </c>
      <c r="AT120" s="42"/>
      <c r="AU120" s="42"/>
    </row>
    <row r="121" spans="1:47" s="2" customFormat="1" ht="56.25" x14ac:dyDescent="0.2">
      <c r="A121" s="97">
        <v>107</v>
      </c>
      <c r="B121" s="105" t="s">
        <v>253</v>
      </c>
      <c r="C121" s="92" t="s">
        <v>146</v>
      </c>
      <c r="D121" s="92" t="s">
        <v>42</v>
      </c>
      <c r="E121" s="92" t="s">
        <v>45</v>
      </c>
      <c r="F121" s="92" t="s">
        <v>209</v>
      </c>
      <c r="G121" s="92" t="s">
        <v>180</v>
      </c>
      <c r="H121" s="92">
        <v>5.03</v>
      </c>
      <c r="I121" s="92">
        <v>5.12</v>
      </c>
      <c r="J121" s="92">
        <v>4.6900000000000004</v>
      </c>
      <c r="K121" s="98">
        <v>17697</v>
      </c>
      <c r="L121" s="98">
        <f t="shared" si="84"/>
        <v>90608.639999999999</v>
      </c>
      <c r="M121" s="98">
        <f t="shared" si="74"/>
        <v>82998.930000000008</v>
      </c>
      <c r="N121" s="106">
        <v>5</v>
      </c>
      <c r="O121" s="106">
        <v>22</v>
      </c>
      <c r="P121" s="98"/>
      <c r="Q121" s="106">
        <f t="shared" si="75"/>
        <v>27</v>
      </c>
      <c r="R121" s="107">
        <f t="shared" si="76"/>
        <v>0.27777777777777779</v>
      </c>
      <c r="S121" s="107">
        <f t="shared" si="121"/>
        <v>0.91666666666666663</v>
      </c>
      <c r="T121" s="107">
        <f t="shared" si="121"/>
        <v>0</v>
      </c>
      <c r="U121" s="107">
        <f t="shared" si="77"/>
        <v>1.1944444444444444</v>
      </c>
      <c r="V121" s="97">
        <v>107</v>
      </c>
      <c r="W121" s="98">
        <f t="shared" si="78"/>
        <v>25169.066666666666</v>
      </c>
      <c r="X121" s="98">
        <f t="shared" si="79"/>
        <v>76082.352500000008</v>
      </c>
      <c r="Y121" s="98">
        <f t="shared" si="80"/>
        <v>0</v>
      </c>
      <c r="Z121" s="98">
        <f t="shared" si="81"/>
        <v>101251.41916666667</v>
      </c>
      <c r="AA121" s="98"/>
      <c r="AB121" s="98"/>
      <c r="AC121" s="98"/>
      <c r="AD121" s="107"/>
      <c r="AE121" s="106"/>
      <c r="AF121" s="98"/>
      <c r="AG121" s="107"/>
      <c r="AH121" s="98"/>
      <c r="AI121" s="98"/>
      <c r="AJ121" s="102">
        <f t="shared" si="85"/>
        <v>1.1944444444444444</v>
      </c>
      <c r="AK121" s="98">
        <v>40</v>
      </c>
      <c r="AL121" s="97">
        <f t="shared" si="86"/>
        <v>8455.2333333333336</v>
      </c>
      <c r="AM121" s="107"/>
      <c r="AN121" s="107"/>
      <c r="AO121" s="107"/>
      <c r="AP121" s="97">
        <f t="shared" si="87"/>
        <v>18580.375250000001</v>
      </c>
      <c r="AQ121" s="98">
        <f t="shared" si="122"/>
        <v>119831.79441666667</v>
      </c>
      <c r="AR121" s="98">
        <f t="shared" si="123"/>
        <v>10125.141916666667</v>
      </c>
      <c r="AS121" s="97">
        <f t="shared" si="88"/>
        <v>119831.79441666667</v>
      </c>
      <c r="AT121" s="42"/>
      <c r="AU121" s="42"/>
    </row>
    <row r="122" spans="1:47" s="36" customFormat="1" ht="56.25" x14ac:dyDescent="0.2">
      <c r="A122" s="97">
        <v>108</v>
      </c>
      <c r="B122" s="105" t="s">
        <v>253</v>
      </c>
      <c r="C122" s="92" t="s">
        <v>227</v>
      </c>
      <c r="D122" s="92" t="s">
        <v>65</v>
      </c>
      <c r="E122" s="92" t="s">
        <v>44</v>
      </c>
      <c r="F122" s="92" t="s">
        <v>65</v>
      </c>
      <c r="G122" s="92" t="s">
        <v>173</v>
      </c>
      <c r="H122" s="92">
        <v>4.7300000000000004</v>
      </c>
      <c r="I122" s="92">
        <v>4.1399999999999997</v>
      </c>
      <c r="J122" s="92">
        <v>4.1900000000000004</v>
      </c>
      <c r="K122" s="98">
        <v>17697</v>
      </c>
      <c r="L122" s="98">
        <f t="shared" si="84"/>
        <v>73265.579999999987</v>
      </c>
      <c r="M122" s="98">
        <f t="shared" si="74"/>
        <v>74150.430000000008</v>
      </c>
      <c r="N122" s="106">
        <v>5</v>
      </c>
      <c r="O122" s="106">
        <v>13</v>
      </c>
      <c r="P122" s="98"/>
      <c r="Q122" s="106">
        <f t="shared" si="75"/>
        <v>18</v>
      </c>
      <c r="R122" s="107">
        <f t="shared" si="76"/>
        <v>0.27777777777777779</v>
      </c>
      <c r="S122" s="107">
        <f t="shared" si="121"/>
        <v>0.54166666666666663</v>
      </c>
      <c r="T122" s="107">
        <f t="shared" si="121"/>
        <v>0</v>
      </c>
      <c r="U122" s="107">
        <f t="shared" si="77"/>
        <v>0.81944444444444442</v>
      </c>
      <c r="V122" s="97">
        <v>108</v>
      </c>
      <c r="W122" s="98">
        <f t="shared" si="78"/>
        <v>20351.549999999996</v>
      </c>
      <c r="X122" s="98">
        <f t="shared" si="79"/>
        <v>40164.816250000003</v>
      </c>
      <c r="Y122" s="98">
        <f t="shared" si="80"/>
        <v>0</v>
      </c>
      <c r="Z122" s="98">
        <f t="shared" si="81"/>
        <v>60516.366249999999</v>
      </c>
      <c r="AA122" s="98"/>
      <c r="AB122" s="98"/>
      <c r="AC122" s="98"/>
      <c r="AD122" s="107"/>
      <c r="AE122" s="106"/>
      <c r="AF122" s="98"/>
      <c r="AG122" s="107"/>
      <c r="AH122" s="98"/>
      <c r="AI122" s="98"/>
      <c r="AJ122" s="102">
        <f t="shared" si="85"/>
        <v>0.81944444444444442</v>
      </c>
      <c r="AK122" s="98">
        <v>40</v>
      </c>
      <c r="AL122" s="97">
        <f t="shared" si="86"/>
        <v>5800.6833333333334</v>
      </c>
      <c r="AM122" s="107"/>
      <c r="AN122" s="107"/>
      <c r="AO122" s="107"/>
      <c r="AP122" s="97">
        <f t="shared" si="87"/>
        <v>11852.319958333333</v>
      </c>
      <c r="AQ122" s="98">
        <f t="shared" si="122"/>
        <v>72368.686208333325</v>
      </c>
      <c r="AR122" s="98">
        <f t="shared" si="123"/>
        <v>6051.6366250000001</v>
      </c>
      <c r="AS122" s="97">
        <f t="shared" si="88"/>
        <v>72368.686208333325</v>
      </c>
      <c r="AT122" s="42"/>
      <c r="AU122" s="42"/>
    </row>
    <row r="123" spans="1:47" s="36" customFormat="1" ht="37.5" x14ac:dyDescent="0.2">
      <c r="A123" s="97">
        <v>109</v>
      </c>
      <c r="B123" s="105" t="s">
        <v>293</v>
      </c>
      <c r="C123" s="92" t="s">
        <v>206</v>
      </c>
      <c r="D123" s="92" t="s">
        <v>65</v>
      </c>
      <c r="E123" s="92" t="s">
        <v>44</v>
      </c>
      <c r="F123" s="92" t="s">
        <v>65</v>
      </c>
      <c r="G123" s="92" t="s">
        <v>44</v>
      </c>
      <c r="H123" s="92">
        <v>4.7300000000000004</v>
      </c>
      <c r="I123" s="92">
        <v>4.7300000000000004</v>
      </c>
      <c r="J123" s="92"/>
      <c r="K123" s="98">
        <v>17697</v>
      </c>
      <c r="L123" s="98">
        <f t="shared" si="84"/>
        <v>83706.810000000012</v>
      </c>
      <c r="M123" s="98">
        <f t="shared" si="74"/>
        <v>0</v>
      </c>
      <c r="N123" s="106">
        <v>22</v>
      </c>
      <c r="O123" s="106"/>
      <c r="P123" s="98"/>
      <c r="Q123" s="106">
        <f t="shared" si="75"/>
        <v>22</v>
      </c>
      <c r="R123" s="107">
        <f t="shared" si="76"/>
        <v>1.2222222222222223</v>
      </c>
      <c r="S123" s="107">
        <f t="shared" si="121"/>
        <v>0</v>
      </c>
      <c r="T123" s="107">
        <f t="shared" si="121"/>
        <v>0</v>
      </c>
      <c r="U123" s="107">
        <f t="shared" si="77"/>
        <v>1.2222222222222223</v>
      </c>
      <c r="V123" s="97">
        <v>109</v>
      </c>
      <c r="W123" s="98">
        <f t="shared" si="78"/>
        <v>102308.32333333335</v>
      </c>
      <c r="X123" s="98">
        <f t="shared" si="79"/>
        <v>0</v>
      </c>
      <c r="Y123" s="98">
        <f t="shared" si="80"/>
        <v>0</v>
      </c>
      <c r="Z123" s="98">
        <f t="shared" si="81"/>
        <v>102308.32333333335</v>
      </c>
      <c r="AA123" s="98"/>
      <c r="AB123" s="98"/>
      <c r="AC123" s="98"/>
      <c r="AD123" s="107"/>
      <c r="AE123" s="106"/>
      <c r="AF123" s="98"/>
      <c r="AG123" s="107"/>
      <c r="AH123" s="98"/>
      <c r="AI123" s="98"/>
      <c r="AJ123" s="102">
        <f t="shared" si="85"/>
        <v>1.2222222222222223</v>
      </c>
      <c r="AK123" s="98">
        <v>40</v>
      </c>
      <c r="AL123" s="97">
        <f t="shared" si="86"/>
        <v>8651.8666666666668</v>
      </c>
      <c r="AM123" s="107"/>
      <c r="AN123" s="107"/>
      <c r="AO123" s="107"/>
      <c r="AP123" s="97">
        <f t="shared" si="87"/>
        <v>18882.699000000001</v>
      </c>
      <c r="AQ123" s="98">
        <f t="shared" si="122"/>
        <v>121191.02233333336</v>
      </c>
      <c r="AR123" s="98">
        <f t="shared" si="123"/>
        <v>10230.832333333336</v>
      </c>
      <c r="AS123" s="97">
        <f t="shared" si="88"/>
        <v>121191.02233333336</v>
      </c>
      <c r="AT123" s="42"/>
      <c r="AU123" s="42"/>
    </row>
    <row r="124" spans="1:47" s="2" customFormat="1" ht="37.5" x14ac:dyDescent="0.2">
      <c r="A124" s="97">
        <v>110</v>
      </c>
      <c r="B124" s="105" t="s">
        <v>265</v>
      </c>
      <c r="C124" s="92" t="s">
        <v>207</v>
      </c>
      <c r="D124" s="92" t="s">
        <v>80</v>
      </c>
      <c r="E124" s="92" t="s">
        <v>46</v>
      </c>
      <c r="F124" s="92" t="s">
        <v>80</v>
      </c>
      <c r="G124" s="92" t="s">
        <v>46</v>
      </c>
      <c r="H124" s="92">
        <v>4.99</v>
      </c>
      <c r="I124" s="92">
        <v>5.08</v>
      </c>
      <c r="J124" s="92"/>
      <c r="K124" s="98">
        <v>17697</v>
      </c>
      <c r="L124" s="98">
        <f t="shared" si="84"/>
        <v>89900.76</v>
      </c>
      <c r="M124" s="98">
        <f t="shared" si="74"/>
        <v>0</v>
      </c>
      <c r="N124" s="106">
        <v>34</v>
      </c>
      <c r="O124" s="106"/>
      <c r="P124" s="98"/>
      <c r="Q124" s="106">
        <f t="shared" si="75"/>
        <v>34</v>
      </c>
      <c r="R124" s="107">
        <f t="shared" si="76"/>
        <v>1.8888888888888888</v>
      </c>
      <c r="S124" s="107">
        <f t="shared" si="121"/>
        <v>0</v>
      </c>
      <c r="T124" s="107">
        <f t="shared" si="121"/>
        <v>0</v>
      </c>
      <c r="U124" s="107">
        <f t="shared" si="77"/>
        <v>1.8888888888888888</v>
      </c>
      <c r="V124" s="97">
        <v>110</v>
      </c>
      <c r="W124" s="98">
        <f t="shared" si="78"/>
        <v>169812.54666666666</v>
      </c>
      <c r="X124" s="98">
        <f t="shared" si="79"/>
        <v>0</v>
      </c>
      <c r="Y124" s="98">
        <f t="shared" si="80"/>
        <v>0</v>
      </c>
      <c r="Z124" s="98">
        <f t="shared" si="81"/>
        <v>169812.54666666666</v>
      </c>
      <c r="AA124" s="98"/>
      <c r="AB124" s="98"/>
      <c r="AC124" s="98"/>
      <c r="AD124" s="107"/>
      <c r="AE124" s="106"/>
      <c r="AF124" s="98"/>
      <c r="AG124" s="107"/>
      <c r="AH124" s="98"/>
      <c r="AI124" s="98"/>
      <c r="AJ124" s="102">
        <f t="shared" si="85"/>
        <v>1.8888888888888888</v>
      </c>
      <c r="AK124" s="98">
        <v>40</v>
      </c>
      <c r="AL124" s="97">
        <f t="shared" si="86"/>
        <v>13371.066666666668</v>
      </c>
      <c r="AM124" s="107"/>
      <c r="AN124" s="107"/>
      <c r="AO124" s="107"/>
      <c r="AP124" s="97">
        <f t="shared" si="87"/>
        <v>30352.321333333333</v>
      </c>
      <c r="AQ124" s="98">
        <f t="shared" si="122"/>
        <v>200164.86799999999</v>
      </c>
      <c r="AR124" s="98">
        <f t="shared" si="123"/>
        <v>16981.254666666668</v>
      </c>
      <c r="AS124" s="97">
        <f t="shared" si="88"/>
        <v>200164.86799999999</v>
      </c>
      <c r="AT124" s="42"/>
      <c r="AU124" s="42"/>
    </row>
    <row r="125" spans="1:47" s="36" customFormat="1" ht="37.5" x14ac:dyDescent="0.2">
      <c r="A125" s="97">
        <v>111</v>
      </c>
      <c r="B125" s="105" t="s">
        <v>294</v>
      </c>
      <c r="C125" s="92" t="s">
        <v>147</v>
      </c>
      <c r="D125" s="92" t="s">
        <v>65</v>
      </c>
      <c r="E125" s="92" t="s">
        <v>44</v>
      </c>
      <c r="F125" s="92" t="s">
        <v>65</v>
      </c>
      <c r="G125" s="92" t="s">
        <v>44</v>
      </c>
      <c r="H125" s="92">
        <v>4.2300000000000004</v>
      </c>
      <c r="I125" s="92">
        <v>4.2300000000000004</v>
      </c>
      <c r="J125" s="92"/>
      <c r="K125" s="98">
        <v>17697</v>
      </c>
      <c r="L125" s="98">
        <f t="shared" si="84"/>
        <v>74858.310000000012</v>
      </c>
      <c r="M125" s="98">
        <f t="shared" si="74"/>
        <v>0</v>
      </c>
      <c r="N125" s="106">
        <v>33</v>
      </c>
      <c r="O125" s="106"/>
      <c r="P125" s="98"/>
      <c r="Q125" s="106">
        <f t="shared" si="75"/>
        <v>33</v>
      </c>
      <c r="R125" s="107">
        <f t="shared" si="76"/>
        <v>1.8333333333333333</v>
      </c>
      <c r="S125" s="107">
        <f t="shared" si="121"/>
        <v>0</v>
      </c>
      <c r="T125" s="107">
        <f t="shared" si="121"/>
        <v>0</v>
      </c>
      <c r="U125" s="107">
        <f t="shared" si="77"/>
        <v>1.8333333333333333</v>
      </c>
      <c r="V125" s="97">
        <v>111</v>
      </c>
      <c r="W125" s="98">
        <f t="shared" si="78"/>
        <v>137240.23500000004</v>
      </c>
      <c r="X125" s="98">
        <f t="shared" si="79"/>
        <v>0</v>
      </c>
      <c r="Y125" s="98">
        <f t="shared" si="80"/>
        <v>0</v>
      </c>
      <c r="Z125" s="98">
        <f t="shared" si="81"/>
        <v>137240.23500000004</v>
      </c>
      <c r="AA125" s="98">
        <v>12</v>
      </c>
      <c r="AB125" s="98">
        <v>20</v>
      </c>
      <c r="AC125" s="98">
        <f>17697*AB125%/18*AA125</f>
        <v>2359.6</v>
      </c>
      <c r="AD125" s="107">
        <v>21</v>
      </c>
      <c r="AE125" s="106">
        <v>10</v>
      </c>
      <c r="AF125" s="98">
        <f>17697*AE125%/18*AD125</f>
        <v>2064.65</v>
      </c>
      <c r="AG125" s="107">
        <v>1</v>
      </c>
      <c r="AH125" s="98">
        <v>15</v>
      </c>
      <c r="AI125" s="98">
        <f>17697*AH125%*AG125</f>
        <v>2654.5499999999997</v>
      </c>
      <c r="AJ125" s="102">
        <f t="shared" si="85"/>
        <v>1.8333333333333333</v>
      </c>
      <c r="AK125" s="98">
        <v>40</v>
      </c>
      <c r="AL125" s="97">
        <f t="shared" si="86"/>
        <v>12977.8</v>
      </c>
      <c r="AM125" s="107"/>
      <c r="AN125" s="107"/>
      <c r="AO125" s="107"/>
      <c r="AP125" s="97">
        <f>AO125+AN125+AM125+AL125+AI125+AF125+AC125+AR125+41172</f>
        <v>74952.623500000002</v>
      </c>
      <c r="AQ125" s="98">
        <f t="shared" si="122"/>
        <v>212192.85850000003</v>
      </c>
      <c r="AR125" s="98">
        <f t="shared" si="123"/>
        <v>13724.023500000005</v>
      </c>
      <c r="AS125" s="97">
        <f t="shared" si="88"/>
        <v>212192.85850000003</v>
      </c>
      <c r="AT125" s="42"/>
      <c r="AU125" s="42"/>
    </row>
    <row r="126" spans="1:47" s="36" customFormat="1" ht="37.5" x14ac:dyDescent="0.2">
      <c r="A126" s="97">
        <v>112</v>
      </c>
      <c r="B126" s="105" t="s">
        <v>266</v>
      </c>
      <c r="C126" s="92" t="s">
        <v>208</v>
      </c>
      <c r="D126" s="92" t="s">
        <v>65</v>
      </c>
      <c r="E126" s="92" t="s">
        <v>44</v>
      </c>
      <c r="F126" s="92" t="s">
        <v>65</v>
      </c>
      <c r="G126" s="92" t="s">
        <v>44</v>
      </c>
      <c r="H126" s="92">
        <v>4.33</v>
      </c>
      <c r="I126" s="92">
        <v>4.38</v>
      </c>
      <c r="J126" s="92"/>
      <c r="K126" s="98">
        <v>17697</v>
      </c>
      <c r="L126" s="98">
        <f t="shared" si="84"/>
        <v>77512.86</v>
      </c>
      <c r="M126" s="98">
        <f t="shared" si="74"/>
        <v>0</v>
      </c>
      <c r="N126" s="106">
        <v>28</v>
      </c>
      <c r="O126" s="106"/>
      <c r="P126" s="98"/>
      <c r="Q126" s="106">
        <f t="shared" si="75"/>
        <v>28</v>
      </c>
      <c r="R126" s="107">
        <f t="shared" si="76"/>
        <v>1.5555555555555556</v>
      </c>
      <c r="S126" s="107">
        <f t="shared" si="121"/>
        <v>0</v>
      </c>
      <c r="T126" s="107">
        <f t="shared" si="121"/>
        <v>0</v>
      </c>
      <c r="U126" s="107">
        <f t="shared" si="77"/>
        <v>1.5555555555555556</v>
      </c>
      <c r="V126" s="97">
        <v>112</v>
      </c>
      <c r="W126" s="98">
        <f t="shared" si="78"/>
        <v>120575.56000000001</v>
      </c>
      <c r="X126" s="98">
        <f t="shared" si="79"/>
        <v>0</v>
      </c>
      <c r="Y126" s="98">
        <f t="shared" si="80"/>
        <v>0</v>
      </c>
      <c r="Z126" s="98">
        <f t="shared" si="81"/>
        <v>120575.56000000001</v>
      </c>
      <c r="AA126" s="98"/>
      <c r="AB126" s="98"/>
      <c r="AC126" s="98"/>
      <c r="AD126" s="107"/>
      <c r="AE126" s="106"/>
      <c r="AF126" s="98"/>
      <c r="AG126" s="107"/>
      <c r="AH126" s="98"/>
      <c r="AI126" s="98"/>
      <c r="AJ126" s="102">
        <f t="shared" si="85"/>
        <v>1.5555555555555556</v>
      </c>
      <c r="AK126" s="98">
        <v>40</v>
      </c>
      <c r="AL126" s="97">
        <f t="shared" si="86"/>
        <v>11011.466666666667</v>
      </c>
      <c r="AM126" s="107"/>
      <c r="AN126" s="107"/>
      <c r="AO126" s="107"/>
      <c r="AP126" s="97">
        <f t="shared" si="87"/>
        <v>23069.022666666671</v>
      </c>
      <c r="AQ126" s="98">
        <f t="shared" si="122"/>
        <v>143644.58266666668</v>
      </c>
      <c r="AR126" s="98">
        <f t="shared" si="123"/>
        <v>12057.556000000002</v>
      </c>
      <c r="AS126" s="97">
        <f t="shared" si="88"/>
        <v>143644.58266666668</v>
      </c>
      <c r="AT126" s="42"/>
      <c r="AU126" s="42"/>
    </row>
    <row r="127" spans="1:47" s="2" customFormat="1" ht="18.75" x14ac:dyDescent="0.2">
      <c r="A127" s="97">
        <v>113</v>
      </c>
      <c r="B127" s="99" t="s">
        <v>248</v>
      </c>
      <c r="C127" s="92" t="s">
        <v>211</v>
      </c>
      <c r="D127" s="92" t="s">
        <v>68</v>
      </c>
      <c r="E127" s="92"/>
      <c r="F127" s="92" t="s">
        <v>68</v>
      </c>
      <c r="G127" s="92" t="s">
        <v>48</v>
      </c>
      <c r="H127" s="92"/>
      <c r="I127" s="92"/>
      <c r="J127" s="92">
        <v>4.22</v>
      </c>
      <c r="K127" s="98">
        <v>17697</v>
      </c>
      <c r="L127" s="98">
        <f t="shared" si="84"/>
        <v>0</v>
      </c>
      <c r="M127" s="98">
        <f t="shared" si="74"/>
        <v>74681.34</v>
      </c>
      <c r="N127" s="106"/>
      <c r="O127" s="106"/>
      <c r="P127" s="98">
        <v>6</v>
      </c>
      <c r="Q127" s="106">
        <f t="shared" si="75"/>
        <v>6</v>
      </c>
      <c r="R127" s="107">
        <f t="shared" si="76"/>
        <v>0</v>
      </c>
      <c r="S127" s="107">
        <f t="shared" si="121"/>
        <v>0</v>
      </c>
      <c r="T127" s="107">
        <f t="shared" si="121"/>
        <v>0.25</v>
      </c>
      <c r="U127" s="107">
        <f t="shared" si="77"/>
        <v>0.25</v>
      </c>
      <c r="V127" s="97">
        <v>113</v>
      </c>
      <c r="W127" s="98">
        <f t="shared" si="78"/>
        <v>0</v>
      </c>
      <c r="X127" s="98">
        <f t="shared" si="79"/>
        <v>0</v>
      </c>
      <c r="Y127" s="98">
        <f t="shared" si="80"/>
        <v>18670.334999999999</v>
      </c>
      <c r="Z127" s="98">
        <f t="shared" si="81"/>
        <v>18670.334999999999</v>
      </c>
      <c r="AA127" s="98"/>
      <c r="AB127" s="98"/>
      <c r="AC127" s="98"/>
      <c r="AD127" s="107"/>
      <c r="AE127" s="106"/>
      <c r="AF127" s="98"/>
      <c r="AG127" s="107"/>
      <c r="AH127" s="98"/>
      <c r="AI127" s="98"/>
      <c r="AJ127" s="102">
        <f t="shared" si="85"/>
        <v>0</v>
      </c>
      <c r="AK127" s="98">
        <v>40</v>
      </c>
      <c r="AL127" s="97">
        <f t="shared" si="86"/>
        <v>0</v>
      </c>
      <c r="AM127" s="107"/>
      <c r="AN127" s="107"/>
      <c r="AO127" s="107"/>
      <c r="AP127" s="97">
        <f t="shared" si="87"/>
        <v>1867.0335</v>
      </c>
      <c r="AQ127" s="98">
        <f t="shared" si="122"/>
        <v>20537.3685</v>
      </c>
      <c r="AR127" s="98">
        <f t="shared" si="123"/>
        <v>1867.0335</v>
      </c>
      <c r="AS127" s="97">
        <f t="shared" si="88"/>
        <v>20537.3685</v>
      </c>
      <c r="AT127" s="42"/>
      <c r="AU127" s="42"/>
    </row>
    <row r="128" spans="1:47" s="2" customFormat="1" ht="56.25" x14ac:dyDescent="0.2">
      <c r="A128" s="97">
        <v>114</v>
      </c>
      <c r="B128" s="105" t="s">
        <v>261</v>
      </c>
      <c r="C128" s="92" t="s">
        <v>212</v>
      </c>
      <c r="D128" s="92" t="s">
        <v>94</v>
      </c>
      <c r="E128" s="92" t="s">
        <v>46</v>
      </c>
      <c r="F128" s="92" t="s">
        <v>229</v>
      </c>
      <c r="G128" s="92" t="s">
        <v>228</v>
      </c>
      <c r="H128" s="92">
        <v>4.66</v>
      </c>
      <c r="I128" s="92">
        <v>4.66</v>
      </c>
      <c r="J128" s="92">
        <v>3.85</v>
      </c>
      <c r="K128" s="98">
        <v>17697</v>
      </c>
      <c r="L128" s="98">
        <f t="shared" si="84"/>
        <v>82468.02</v>
      </c>
      <c r="M128" s="98">
        <f t="shared" si="74"/>
        <v>68133.45</v>
      </c>
      <c r="N128" s="106">
        <v>21</v>
      </c>
      <c r="O128" s="106">
        <v>0</v>
      </c>
      <c r="P128" s="98">
        <v>9</v>
      </c>
      <c r="Q128" s="106">
        <f t="shared" si="75"/>
        <v>30</v>
      </c>
      <c r="R128" s="107">
        <f t="shared" si="76"/>
        <v>1.1666666666666667</v>
      </c>
      <c r="S128" s="107">
        <f t="shared" si="121"/>
        <v>0</v>
      </c>
      <c r="T128" s="107">
        <f t="shared" si="121"/>
        <v>0.375</v>
      </c>
      <c r="U128" s="107">
        <f t="shared" si="77"/>
        <v>1.5416666666666667</v>
      </c>
      <c r="V128" s="97">
        <v>114</v>
      </c>
      <c r="W128" s="98">
        <f t="shared" si="78"/>
        <v>96212.690000000017</v>
      </c>
      <c r="X128" s="98">
        <f t="shared" si="79"/>
        <v>0</v>
      </c>
      <c r="Y128" s="98">
        <f t="shared" si="80"/>
        <v>25550.043749999997</v>
      </c>
      <c r="Z128" s="98">
        <f t="shared" si="81"/>
        <v>121762.73375000001</v>
      </c>
      <c r="AA128" s="98"/>
      <c r="AB128" s="98"/>
      <c r="AC128" s="98"/>
      <c r="AD128" s="107"/>
      <c r="AE128" s="106"/>
      <c r="AF128" s="98"/>
      <c r="AG128" s="107"/>
      <c r="AH128" s="98"/>
      <c r="AI128" s="98"/>
      <c r="AJ128" s="102">
        <f t="shared" si="85"/>
        <v>1.1666666666666667</v>
      </c>
      <c r="AK128" s="98">
        <v>40</v>
      </c>
      <c r="AL128" s="97">
        <f t="shared" si="86"/>
        <v>8258.6</v>
      </c>
      <c r="AM128" s="107"/>
      <c r="AN128" s="107"/>
      <c r="AO128" s="107"/>
      <c r="AP128" s="97">
        <f t="shared" si="87"/>
        <v>20434.873375000003</v>
      </c>
      <c r="AQ128" s="98">
        <f t="shared" si="122"/>
        <v>142197.60712500001</v>
      </c>
      <c r="AR128" s="98">
        <f t="shared" si="123"/>
        <v>12176.273375000002</v>
      </c>
      <c r="AS128" s="97">
        <f t="shared" si="88"/>
        <v>142197.60712500001</v>
      </c>
      <c r="AT128" s="42"/>
      <c r="AU128" s="42"/>
    </row>
    <row r="129" spans="1:47" s="33" customFormat="1" ht="56.25" x14ac:dyDescent="0.2">
      <c r="A129" s="97">
        <v>115</v>
      </c>
      <c r="B129" s="105" t="s">
        <v>295</v>
      </c>
      <c r="C129" s="92" t="s">
        <v>0</v>
      </c>
      <c r="D129" s="92"/>
      <c r="E129" s="92" t="s">
        <v>44</v>
      </c>
      <c r="F129" s="92" t="s">
        <v>65</v>
      </c>
      <c r="G129" s="92" t="s">
        <v>173</v>
      </c>
      <c r="H129" s="92">
        <v>4.0999999999999996</v>
      </c>
      <c r="I129" s="92">
        <v>4.0999999999999996</v>
      </c>
      <c r="J129" s="92">
        <v>3.52</v>
      </c>
      <c r="K129" s="98">
        <v>17697</v>
      </c>
      <c r="L129" s="98">
        <f t="shared" si="84"/>
        <v>72557.7</v>
      </c>
      <c r="M129" s="98">
        <f t="shared" si="74"/>
        <v>62293.440000000002</v>
      </c>
      <c r="N129" s="106">
        <v>49</v>
      </c>
      <c r="O129" s="106">
        <v>23.5</v>
      </c>
      <c r="P129" s="98">
        <v>12</v>
      </c>
      <c r="Q129" s="106">
        <f t="shared" si="75"/>
        <v>84.5</v>
      </c>
      <c r="R129" s="107">
        <f t="shared" si="76"/>
        <v>2.7222222222222223</v>
      </c>
      <c r="S129" s="107">
        <f t="shared" si="121"/>
        <v>0.97916666666666663</v>
      </c>
      <c r="T129" s="107">
        <f t="shared" si="121"/>
        <v>0.5</v>
      </c>
      <c r="U129" s="107">
        <f t="shared" si="77"/>
        <v>4.2013888888888893</v>
      </c>
      <c r="V129" s="97">
        <v>115</v>
      </c>
      <c r="W129" s="98">
        <f t="shared" si="78"/>
        <v>197518.18333333332</v>
      </c>
      <c r="X129" s="98">
        <f t="shared" si="79"/>
        <v>60995.659999999996</v>
      </c>
      <c r="Y129" s="98">
        <f t="shared" si="80"/>
        <v>31146.720000000001</v>
      </c>
      <c r="Z129" s="98">
        <f t="shared" si="81"/>
        <v>289660.56333333335</v>
      </c>
      <c r="AA129" s="98"/>
      <c r="AB129" s="98"/>
      <c r="AC129" s="98"/>
      <c r="AD129" s="107"/>
      <c r="AE129" s="98"/>
      <c r="AF129" s="98"/>
      <c r="AG129" s="107"/>
      <c r="AH129" s="98"/>
      <c r="AI129" s="98"/>
      <c r="AJ129" s="102">
        <f t="shared" si="85"/>
        <v>3.7013888888888888</v>
      </c>
      <c r="AK129" s="98">
        <v>40</v>
      </c>
      <c r="AL129" s="97">
        <f t="shared" si="86"/>
        <v>26201.391666666666</v>
      </c>
      <c r="AM129" s="116"/>
      <c r="AN129" s="116"/>
      <c r="AO129" s="116"/>
      <c r="AP129" s="97">
        <f>AO129+AN129+AM129+AL129+AI129+AF129+AC129+AR129+1</f>
        <v>55168.448000000004</v>
      </c>
      <c r="AQ129" s="98">
        <f t="shared" si="122"/>
        <v>344829.01133333333</v>
      </c>
      <c r="AR129" s="98">
        <f t="shared" si="123"/>
        <v>28966.056333333338</v>
      </c>
      <c r="AS129" s="97">
        <f t="shared" si="88"/>
        <v>344829.01133333333</v>
      </c>
      <c r="AT129" s="42"/>
      <c r="AU129" s="42"/>
    </row>
    <row r="130" spans="1:47" s="2" customFormat="1" ht="26.25" customHeight="1" x14ac:dyDescent="0.2">
      <c r="A130" s="40"/>
      <c r="B130" s="59"/>
      <c r="C130" s="41"/>
      <c r="D130" s="41"/>
      <c r="E130" s="41"/>
      <c r="F130" s="41"/>
      <c r="G130" s="41"/>
      <c r="H130" s="41"/>
      <c r="I130" s="41"/>
      <c r="J130" s="41"/>
      <c r="K130" s="41"/>
      <c r="L130" s="40"/>
      <c r="M130" s="40"/>
      <c r="N130" s="54">
        <f t="shared" ref="N130:AA130" si="157">SUM(N15:N129)</f>
        <v>1374</v>
      </c>
      <c r="O130" s="54">
        <f t="shared" si="157"/>
        <v>266</v>
      </c>
      <c r="P130" s="54">
        <f t="shared" si="157"/>
        <v>258</v>
      </c>
      <c r="Q130" s="54">
        <f t="shared" si="157"/>
        <v>1898</v>
      </c>
      <c r="R130" s="54">
        <f t="shared" si="157"/>
        <v>76.333333333333371</v>
      </c>
      <c r="S130" s="54">
        <f t="shared" si="157"/>
        <v>11.083333333333332</v>
      </c>
      <c r="T130" s="54">
        <f t="shared" si="157"/>
        <v>10.75</v>
      </c>
      <c r="U130" s="65">
        <f t="shared" si="157"/>
        <v>98.166666666666686</v>
      </c>
      <c r="V130" s="54"/>
      <c r="W130" s="54">
        <f t="shared" si="157"/>
        <v>6567723.1766666658</v>
      </c>
      <c r="X130" s="54">
        <f t="shared" si="157"/>
        <v>736368.48312500003</v>
      </c>
      <c r="Y130" s="54">
        <f t="shared" si="157"/>
        <v>822114.13499999989</v>
      </c>
      <c r="Z130" s="83">
        <f t="shared" si="157"/>
        <v>8126205.794791664</v>
      </c>
      <c r="AA130" s="83">
        <f t="shared" si="157"/>
        <v>56</v>
      </c>
      <c r="AB130" s="83"/>
      <c r="AC130" s="83">
        <f>SUM(AC15:AC129)</f>
        <v>12289.583333333334</v>
      </c>
      <c r="AD130" s="83">
        <f>SUM(AD15:AD129)</f>
        <v>128</v>
      </c>
      <c r="AE130" s="83"/>
      <c r="AF130" s="83">
        <f>SUM(AF15:AF129)</f>
        <v>13887.229166666666</v>
      </c>
      <c r="AG130" s="83">
        <f>SUM(AG15:AG129)</f>
        <v>10</v>
      </c>
      <c r="AH130" s="83"/>
      <c r="AI130" s="83">
        <f>SUM(AI15:AI129)</f>
        <v>31854.499999999996</v>
      </c>
      <c r="AJ130" s="83">
        <f>SUM(AJ15:AJ129)</f>
        <v>87.4166666666667</v>
      </c>
      <c r="AK130" s="83"/>
      <c r="AL130" s="83">
        <f>SUM(AL15:AL129)</f>
        <v>618805.10000000009</v>
      </c>
      <c r="AM130" s="83"/>
      <c r="AN130" s="83">
        <f t="shared" ref="AN130:AR130" si="158">SUM(AN15:AN129)</f>
        <v>67019</v>
      </c>
      <c r="AO130" s="83">
        <f t="shared" si="158"/>
        <v>19148.154000000002</v>
      </c>
      <c r="AP130" s="83">
        <f t="shared" ref="AP130" si="159">SUM(AP15:AP129)</f>
        <v>2107436.7633958338</v>
      </c>
      <c r="AQ130" s="83">
        <f t="shared" si="158"/>
        <v>10233642.558187505</v>
      </c>
      <c r="AR130" s="83">
        <f t="shared" si="158"/>
        <v>792389.19689583336</v>
      </c>
      <c r="AS130" s="82">
        <f t="shared" si="88"/>
        <v>10233642.558187505</v>
      </c>
      <c r="AT130" s="42"/>
      <c r="AU130" s="42"/>
    </row>
    <row r="131" spans="1:47" s="2" customFormat="1" ht="26.25" customHeight="1" x14ac:dyDescent="0.25">
      <c r="A131" s="19"/>
      <c r="B131" s="57"/>
      <c r="C131" s="20"/>
      <c r="D131" s="20"/>
      <c r="E131" s="20"/>
      <c r="F131" s="20"/>
      <c r="G131" s="20"/>
      <c r="H131" s="20"/>
      <c r="I131" s="48"/>
      <c r="J131" s="48"/>
      <c r="K131" s="20"/>
      <c r="L131" s="19"/>
      <c r="M131" s="19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</row>
    <row r="132" spans="1:47" s="2" customFormat="1" ht="20.25" customHeight="1" x14ac:dyDescent="0.25">
      <c r="A132" s="20"/>
      <c r="B132" s="90"/>
      <c r="C132" s="91"/>
      <c r="D132" s="91"/>
      <c r="E132" s="88"/>
      <c r="F132" s="88"/>
      <c r="G132" s="88"/>
      <c r="H132" s="88"/>
      <c r="I132" s="48"/>
      <c r="J132" s="48"/>
      <c r="K132" s="20"/>
      <c r="L132" s="19"/>
      <c r="M132" s="19"/>
      <c r="N132" s="31"/>
      <c r="O132" s="30"/>
      <c r="P132" s="30"/>
      <c r="Q132" s="30"/>
      <c r="U132" s="20"/>
      <c r="V132" s="20"/>
      <c r="W132" s="20"/>
      <c r="X132" s="20"/>
      <c r="Y132" s="20"/>
      <c r="Z132" s="20"/>
      <c r="AA132" s="20"/>
      <c r="AB132" s="19"/>
      <c r="AC132" s="19"/>
      <c r="AD132" s="20"/>
      <c r="AE132" s="20"/>
      <c r="AF132" s="20"/>
      <c r="AG132" s="20"/>
      <c r="AH132" s="20"/>
      <c r="AI132" s="20"/>
      <c r="AJ132" s="20"/>
      <c r="AK132" s="19"/>
      <c r="AL132" s="20"/>
      <c r="AM132" s="20"/>
      <c r="AN132" s="20"/>
      <c r="AO132" s="20"/>
      <c r="AP132" s="19"/>
      <c r="AQ132" s="19"/>
      <c r="AR132" s="19"/>
      <c r="AS132" s="19"/>
    </row>
    <row r="133" spans="1:47" s="2" customFormat="1" ht="24.75" customHeight="1" x14ac:dyDescent="0.25">
      <c r="A133" s="140" t="s">
        <v>309</v>
      </c>
      <c r="B133" s="140"/>
      <c r="C133" s="140"/>
      <c r="D133" s="140"/>
      <c r="E133" s="140"/>
      <c r="F133" s="140"/>
      <c r="G133" s="140"/>
      <c r="H133" s="89"/>
      <c r="I133" s="46"/>
      <c r="J133" s="48"/>
      <c r="K133" s="48"/>
      <c r="L133" s="49"/>
      <c r="M133" s="19"/>
      <c r="N133" s="6"/>
      <c r="O133" s="6"/>
      <c r="P133" s="6"/>
      <c r="Q133" s="6"/>
      <c r="R133" s="26"/>
      <c r="S133" s="26"/>
      <c r="T133" s="26"/>
      <c r="U133" s="26"/>
      <c r="V133" s="26"/>
      <c r="W133" s="7"/>
      <c r="X133" s="7"/>
      <c r="Y133" s="7"/>
      <c r="Z133" s="19"/>
      <c r="AA133" s="20"/>
      <c r="AB133" s="19"/>
      <c r="AC133" s="19"/>
      <c r="AD133" s="20"/>
      <c r="AE133" s="19"/>
      <c r="AF133" s="20"/>
      <c r="AG133" s="20"/>
      <c r="AH133" s="20"/>
      <c r="AI133" s="19"/>
      <c r="AJ133" s="20"/>
      <c r="AK133" s="19"/>
      <c r="AL133" s="8"/>
      <c r="AM133" s="8"/>
      <c r="AN133" s="8"/>
      <c r="AO133" s="8"/>
      <c r="AP133" s="19"/>
      <c r="AQ133" s="19"/>
      <c r="AR133" s="19"/>
      <c r="AS133" s="19"/>
    </row>
    <row r="134" spans="1:47" s="2" customFormat="1" ht="26.25" customHeight="1" x14ac:dyDescent="0.25">
      <c r="A134" s="20"/>
      <c r="B134" s="57"/>
      <c r="C134" s="42"/>
      <c r="D134" s="42"/>
      <c r="E134" s="55"/>
      <c r="F134" s="55"/>
      <c r="G134" s="55"/>
      <c r="H134" s="46"/>
      <c r="I134" s="46"/>
      <c r="J134" s="48"/>
      <c r="K134" s="48"/>
      <c r="L134" s="49"/>
      <c r="M134" s="19"/>
      <c r="N134" s="6"/>
      <c r="O134" s="6"/>
      <c r="P134" s="6"/>
      <c r="Q134" s="6"/>
      <c r="R134" s="26"/>
      <c r="S134" s="26"/>
      <c r="T134" s="26"/>
      <c r="U134" s="26"/>
      <c r="V134" s="26"/>
      <c r="W134" s="7"/>
      <c r="X134" s="7"/>
      <c r="Y134" s="7"/>
      <c r="Z134" s="19"/>
      <c r="AA134" s="20"/>
      <c r="AB134" s="19"/>
      <c r="AC134" s="19"/>
      <c r="AD134" s="20"/>
      <c r="AE134" s="20"/>
      <c r="AF134" s="6"/>
      <c r="AG134" s="20"/>
      <c r="AH134" s="20"/>
      <c r="AI134" s="19"/>
      <c r="AJ134" s="20"/>
      <c r="AK134" s="19"/>
      <c r="AL134" s="8"/>
      <c r="AM134" s="8"/>
      <c r="AN134" s="8"/>
      <c r="AO134" s="8"/>
      <c r="AP134" s="19"/>
      <c r="AQ134" s="19"/>
      <c r="AR134" s="19"/>
      <c r="AS134" s="19"/>
    </row>
    <row r="135" spans="1:47" s="2" customFormat="1" ht="30" customHeight="1" x14ac:dyDescent="0.25">
      <c r="A135" s="20"/>
      <c r="B135" s="60"/>
      <c r="C135" s="55"/>
      <c r="D135" s="55"/>
      <c r="E135" s="55"/>
      <c r="F135" s="55"/>
      <c r="G135" s="55"/>
      <c r="H135" s="46"/>
      <c r="I135" s="46"/>
      <c r="J135" s="48"/>
      <c r="K135" s="48"/>
      <c r="L135" s="49"/>
      <c r="M135" s="19"/>
      <c r="N135" s="6"/>
      <c r="O135" s="6"/>
      <c r="P135" s="6"/>
      <c r="Q135" s="6"/>
      <c r="R135" s="26"/>
      <c r="S135" s="26"/>
      <c r="T135" s="26"/>
      <c r="U135" s="26"/>
      <c r="V135" s="26"/>
      <c r="W135" s="7"/>
      <c r="X135" s="7"/>
      <c r="Y135" s="7"/>
      <c r="Z135" s="19"/>
      <c r="AA135" s="20"/>
      <c r="AB135" s="19"/>
      <c r="AC135" s="19"/>
      <c r="AD135" s="20"/>
      <c r="AE135" s="20"/>
      <c r="AF135" s="20"/>
      <c r="AG135" s="20"/>
      <c r="AH135" s="20"/>
      <c r="AI135" s="19"/>
      <c r="AJ135" s="20"/>
      <c r="AK135" s="19"/>
      <c r="AL135" s="8"/>
      <c r="AM135" s="8"/>
      <c r="AN135" s="8"/>
      <c r="AO135" s="8"/>
      <c r="AP135" s="19"/>
      <c r="AQ135" s="19"/>
      <c r="AR135" s="19"/>
      <c r="AS135" s="19"/>
    </row>
    <row r="136" spans="1:47" s="2" customFormat="1" ht="30" customHeight="1" x14ac:dyDescent="0.25">
      <c r="A136" s="20"/>
      <c r="B136" s="60"/>
      <c r="C136" s="55"/>
      <c r="D136" s="55"/>
      <c r="E136" s="55"/>
      <c r="F136" s="55"/>
      <c r="G136" s="55"/>
      <c r="H136" s="47"/>
      <c r="I136" s="47"/>
      <c r="J136" s="48"/>
      <c r="K136" s="48"/>
      <c r="L136" s="49"/>
      <c r="M136" s="19"/>
      <c r="N136" s="6"/>
      <c r="O136" s="6"/>
      <c r="P136" s="6"/>
      <c r="Q136" s="6"/>
      <c r="R136" s="26"/>
      <c r="S136" s="26"/>
      <c r="T136" s="26"/>
      <c r="U136" s="26"/>
      <c r="V136" s="26"/>
      <c r="W136" s="7"/>
      <c r="X136" s="7"/>
      <c r="Y136" s="7"/>
      <c r="Z136" s="19"/>
      <c r="AA136" s="20"/>
      <c r="AB136" s="19"/>
      <c r="AC136" s="19"/>
      <c r="AD136" s="20"/>
      <c r="AE136" s="20"/>
      <c r="AF136" s="20"/>
      <c r="AG136" s="20"/>
      <c r="AH136" s="20"/>
      <c r="AI136" s="19"/>
      <c r="AJ136" s="20"/>
      <c r="AK136" s="19"/>
      <c r="AL136" s="8"/>
      <c r="AM136" s="8"/>
      <c r="AN136" s="8"/>
      <c r="AO136" s="8"/>
      <c r="AP136" s="19"/>
      <c r="AQ136" s="19"/>
      <c r="AR136" s="19"/>
      <c r="AS136" s="19"/>
    </row>
    <row r="137" spans="1:47" x14ac:dyDescent="0.3">
      <c r="H137" s="61"/>
      <c r="I137" s="61"/>
      <c r="J137" s="61"/>
      <c r="K137" s="61"/>
      <c r="L137" s="62"/>
      <c r="M137" s="62"/>
      <c r="N137" s="63"/>
      <c r="O137" s="63"/>
      <c r="P137" s="63"/>
      <c r="Q137" s="63"/>
      <c r="R137" s="64"/>
      <c r="S137" s="64"/>
      <c r="T137" s="64"/>
      <c r="U137" s="64"/>
      <c r="V137" s="64"/>
      <c r="W137" s="61"/>
      <c r="X137" s="61"/>
      <c r="Y137" s="61"/>
      <c r="Z137" s="61"/>
      <c r="AA137" s="61"/>
      <c r="AB137" s="62"/>
      <c r="AC137" s="62"/>
      <c r="AD137" s="61"/>
      <c r="AE137" s="61"/>
      <c r="AF137" s="61"/>
      <c r="AG137" s="61"/>
      <c r="AH137" s="61"/>
      <c r="AI137" s="61"/>
      <c r="AJ137" s="61"/>
      <c r="AK137" s="62"/>
      <c r="AL137" s="61"/>
      <c r="AM137" s="61"/>
      <c r="AN137" s="61"/>
      <c r="AO137" s="61"/>
      <c r="AP137" s="62"/>
      <c r="AQ137" s="62"/>
      <c r="AR137" s="62"/>
    </row>
    <row r="138" spans="1:47" x14ac:dyDescent="0.3">
      <c r="H138" s="61"/>
      <c r="I138" s="61"/>
      <c r="J138" s="61"/>
      <c r="K138" s="61"/>
      <c r="L138" s="62"/>
      <c r="M138" s="62"/>
      <c r="N138" s="63"/>
      <c r="O138" s="63"/>
      <c r="P138" s="63"/>
      <c r="Q138" s="63"/>
      <c r="R138" s="64"/>
      <c r="S138" s="64"/>
      <c r="T138" s="64"/>
      <c r="U138" s="64"/>
      <c r="V138" s="64"/>
      <c r="W138" s="61"/>
      <c r="X138" s="61"/>
      <c r="Y138" s="61"/>
      <c r="Z138" s="61"/>
      <c r="AA138" s="61"/>
      <c r="AB138" s="62"/>
      <c r="AC138" s="62"/>
      <c r="AD138" s="61"/>
      <c r="AE138" s="61"/>
      <c r="AF138" s="61"/>
      <c r="AG138" s="61"/>
      <c r="AH138" s="61"/>
      <c r="AI138" s="61"/>
      <c r="AJ138" s="61"/>
      <c r="AK138" s="62"/>
      <c r="AL138" s="61"/>
      <c r="AM138" s="61"/>
      <c r="AN138" s="61"/>
      <c r="AO138" s="61"/>
      <c r="AP138" s="62"/>
      <c r="AQ138" s="62"/>
      <c r="AR138" s="62"/>
    </row>
    <row r="139" spans="1:47" x14ac:dyDescent="0.3">
      <c r="H139" s="61"/>
      <c r="I139" s="61"/>
      <c r="J139" s="61"/>
      <c r="K139" s="61"/>
      <c r="L139" s="62"/>
      <c r="M139" s="62"/>
      <c r="N139" s="63"/>
      <c r="O139" s="63"/>
      <c r="P139" s="63"/>
      <c r="Q139" s="63"/>
      <c r="R139" s="64"/>
      <c r="S139" s="64"/>
      <c r="T139" s="64"/>
      <c r="U139" s="64"/>
      <c r="V139" s="64"/>
      <c r="W139" s="61"/>
      <c r="X139" s="61"/>
      <c r="Y139" s="61"/>
      <c r="Z139" s="61"/>
      <c r="AA139" s="61"/>
      <c r="AB139" s="62"/>
      <c r="AC139" s="62"/>
      <c r="AD139" s="61"/>
      <c r="AE139" s="61"/>
      <c r="AF139" s="61"/>
      <c r="AG139" s="61"/>
      <c r="AH139" s="61"/>
      <c r="AI139" s="61"/>
      <c r="AJ139" s="61"/>
      <c r="AK139" s="62"/>
      <c r="AL139" s="61"/>
      <c r="AM139" s="61"/>
      <c r="AN139" s="61"/>
      <c r="AO139" s="61"/>
      <c r="AP139" s="62"/>
      <c r="AQ139" s="62"/>
      <c r="AR139" s="62"/>
    </row>
    <row r="140" spans="1:47" x14ac:dyDescent="0.3">
      <c r="H140" s="61"/>
      <c r="I140" s="61"/>
      <c r="J140" s="61"/>
      <c r="K140" s="61"/>
      <c r="L140" s="62"/>
      <c r="M140" s="62"/>
      <c r="N140" s="63"/>
      <c r="O140" s="63"/>
      <c r="P140" s="63"/>
      <c r="Q140" s="63"/>
      <c r="R140" s="64"/>
      <c r="S140" s="64"/>
      <c r="T140" s="64"/>
      <c r="U140" s="64"/>
      <c r="V140" s="64"/>
      <c r="W140" s="61"/>
      <c r="X140" s="61"/>
      <c r="Y140" s="61"/>
      <c r="Z140" s="61"/>
      <c r="AA140" s="61"/>
      <c r="AB140" s="62"/>
      <c r="AC140" s="62"/>
      <c r="AD140" s="61"/>
      <c r="AE140" s="61"/>
      <c r="AF140" s="61"/>
      <c r="AG140" s="61"/>
      <c r="AH140" s="61"/>
      <c r="AI140" s="61"/>
      <c r="AJ140" s="61"/>
      <c r="AK140" s="62"/>
      <c r="AL140" s="61"/>
      <c r="AM140" s="61"/>
      <c r="AN140" s="61"/>
      <c r="AO140" s="61"/>
      <c r="AP140" s="62"/>
      <c r="AQ140" s="62"/>
      <c r="AR140" s="62"/>
    </row>
    <row r="141" spans="1:47" x14ac:dyDescent="0.3">
      <c r="H141" s="61"/>
      <c r="I141" s="61"/>
      <c r="J141" s="61"/>
      <c r="K141" s="61"/>
      <c r="L141" s="62"/>
      <c r="M141" s="62"/>
      <c r="N141" s="63"/>
      <c r="O141" s="63"/>
      <c r="P141" s="63"/>
      <c r="Q141" s="63"/>
      <c r="R141" s="64"/>
      <c r="S141" s="64"/>
      <c r="T141" s="64"/>
      <c r="U141" s="64"/>
      <c r="V141" s="64"/>
      <c r="W141" s="61"/>
      <c r="X141" s="61"/>
      <c r="Y141" s="61"/>
      <c r="Z141" s="61"/>
      <c r="AA141" s="61"/>
      <c r="AB141" s="62"/>
      <c r="AC141" s="62"/>
      <c r="AD141" s="61"/>
      <c r="AE141" s="61"/>
      <c r="AF141" s="61"/>
      <c r="AG141" s="61"/>
      <c r="AH141" s="61"/>
      <c r="AI141" s="61"/>
      <c r="AJ141" s="61"/>
      <c r="AK141" s="62"/>
      <c r="AL141" s="61"/>
      <c r="AM141" s="61"/>
      <c r="AN141" s="61"/>
      <c r="AO141" s="61"/>
      <c r="AP141" s="62"/>
      <c r="AQ141" s="62"/>
      <c r="AR141" s="62"/>
    </row>
    <row r="142" spans="1:47" x14ac:dyDescent="0.3">
      <c r="H142" s="61"/>
      <c r="I142" s="61"/>
      <c r="J142" s="61"/>
      <c r="K142" s="61"/>
      <c r="L142" s="62"/>
      <c r="M142" s="62"/>
      <c r="N142" s="63"/>
      <c r="O142" s="63"/>
      <c r="P142" s="63"/>
      <c r="Q142" s="63"/>
      <c r="R142" s="64"/>
      <c r="S142" s="64"/>
      <c r="T142" s="64"/>
      <c r="U142" s="64"/>
      <c r="V142" s="64"/>
      <c r="W142" s="61"/>
      <c r="X142" s="61"/>
      <c r="Y142" s="61"/>
      <c r="Z142" s="61"/>
      <c r="AA142" s="61"/>
      <c r="AB142" s="62"/>
      <c r="AC142" s="62"/>
      <c r="AD142" s="61"/>
      <c r="AE142" s="61"/>
      <c r="AF142" s="61"/>
      <c r="AG142" s="61"/>
      <c r="AH142" s="61"/>
      <c r="AI142" s="61"/>
      <c r="AJ142" s="61"/>
      <c r="AK142" s="62"/>
      <c r="AL142" s="61"/>
      <c r="AM142" s="61"/>
      <c r="AN142" s="61"/>
      <c r="AO142" s="61"/>
      <c r="AP142" s="62"/>
      <c r="AQ142" s="62"/>
      <c r="AR142" s="62"/>
    </row>
    <row r="143" spans="1:47" x14ac:dyDescent="0.3">
      <c r="H143" s="61"/>
      <c r="I143" s="61"/>
      <c r="J143" s="61"/>
      <c r="K143" s="61"/>
      <c r="L143" s="62"/>
      <c r="M143" s="62"/>
      <c r="N143" s="63"/>
      <c r="O143" s="63"/>
      <c r="P143" s="63"/>
      <c r="Q143" s="63"/>
      <c r="R143" s="64"/>
      <c r="S143" s="64"/>
      <c r="T143" s="64"/>
      <c r="U143" s="64"/>
      <c r="V143" s="64"/>
      <c r="W143" s="61"/>
      <c r="X143" s="61"/>
      <c r="Y143" s="61"/>
      <c r="Z143" s="61"/>
      <c r="AA143" s="61"/>
      <c r="AB143" s="62"/>
      <c r="AC143" s="62"/>
      <c r="AD143" s="61"/>
      <c r="AE143" s="61"/>
      <c r="AF143" s="61"/>
      <c r="AG143" s="61"/>
      <c r="AH143" s="61"/>
      <c r="AI143" s="61"/>
      <c r="AJ143" s="61"/>
      <c r="AK143" s="62"/>
      <c r="AL143" s="61"/>
      <c r="AM143" s="61"/>
      <c r="AN143" s="61"/>
      <c r="AO143" s="61"/>
      <c r="AP143" s="62"/>
      <c r="AQ143" s="62"/>
      <c r="AR143" s="62"/>
    </row>
    <row r="144" spans="1:47" x14ac:dyDescent="0.3">
      <c r="H144" s="61"/>
      <c r="I144" s="61"/>
      <c r="J144" s="61"/>
      <c r="K144" s="61"/>
      <c r="L144" s="62"/>
      <c r="M144" s="62"/>
      <c r="N144" s="63"/>
      <c r="O144" s="63"/>
      <c r="P144" s="63"/>
      <c r="Q144" s="63"/>
      <c r="R144" s="64"/>
      <c r="S144" s="64"/>
      <c r="T144" s="64"/>
      <c r="U144" s="64"/>
      <c r="V144" s="64"/>
      <c r="W144" s="61"/>
      <c r="X144" s="61"/>
      <c r="Y144" s="61"/>
      <c r="Z144" s="61"/>
      <c r="AA144" s="61"/>
      <c r="AB144" s="62"/>
      <c r="AC144" s="62"/>
      <c r="AD144" s="61"/>
      <c r="AE144" s="61"/>
      <c r="AF144" s="61"/>
      <c r="AG144" s="61"/>
      <c r="AH144" s="61"/>
      <c r="AI144" s="61"/>
      <c r="AJ144" s="61"/>
      <c r="AK144" s="62"/>
      <c r="AL144" s="61"/>
      <c r="AM144" s="61"/>
      <c r="AN144" s="61"/>
      <c r="AO144" s="61"/>
      <c r="AP144" s="62"/>
      <c r="AQ144" s="62"/>
      <c r="AR144" s="62"/>
    </row>
    <row r="145" spans="8:44" x14ac:dyDescent="0.3">
      <c r="H145" s="61"/>
      <c r="I145" s="61"/>
      <c r="J145" s="61"/>
      <c r="K145" s="61"/>
      <c r="L145" s="62"/>
      <c r="M145" s="62"/>
      <c r="N145" s="63"/>
      <c r="O145" s="63"/>
      <c r="P145" s="63"/>
      <c r="Q145" s="63"/>
      <c r="R145" s="64"/>
      <c r="S145" s="64"/>
      <c r="T145" s="64"/>
      <c r="U145" s="64"/>
      <c r="V145" s="64"/>
      <c r="W145" s="61"/>
      <c r="X145" s="61"/>
      <c r="Y145" s="61"/>
      <c r="Z145" s="61"/>
      <c r="AA145" s="61"/>
      <c r="AB145" s="62"/>
      <c r="AC145" s="62"/>
      <c r="AD145" s="61"/>
      <c r="AE145" s="61"/>
      <c r="AF145" s="61"/>
      <c r="AG145" s="61"/>
      <c r="AH145" s="61"/>
      <c r="AI145" s="61"/>
      <c r="AJ145" s="61"/>
      <c r="AK145" s="62"/>
      <c r="AL145" s="61"/>
      <c r="AM145" s="61"/>
      <c r="AN145" s="61"/>
      <c r="AO145" s="61"/>
      <c r="AP145" s="62"/>
      <c r="AQ145" s="62"/>
      <c r="AR145" s="62"/>
    </row>
    <row r="146" spans="8:44" x14ac:dyDescent="0.3">
      <c r="H146" s="61"/>
      <c r="I146" s="61"/>
      <c r="J146" s="61"/>
      <c r="K146" s="61"/>
      <c r="L146" s="62"/>
      <c r="M146" s="62"/>
      <c r="N146" s="63"/>
      <c r="O146" s="63"/>
      <c r="P146" s="63"/>
      <c r="Q146" s="63"/>
      <c r="R146" s="64"/>
      <c r="S146" s="64"/>
      <c r="T146" s="64"/>
      <c r="U146" s="64"/>
      <c r="V146" s="64"/>
      <c r="W146" s="61"/>
      <c r="X146" s="61"/>
      <c r="Y146" s="61"/>
      <c r="Z146" s="61"/>
      <c r="AA146" s="61"/>
      <c r="AB146" s="62"/>
      <c r="AC146" s="62"/>
      <c r="AD146" s="61"/>
      <c r="AE146" s="61"/>
      <c r="AF146" s="61"/>
      <c r="AG146" s="61"/>
      <c r="AH146" s="61"/>
      <c r="AI146" s="61"/>
      <c r="AJ146" s="61"/>
      <c r="AK146" s="62"/>
      <c r="AL146" s="61"/>
      <c r="AM146" s="61"/>
      <c r="AN146" s="61"/>
      <c r="AO146" s="61"/>
      <c r="AP146" s="62"/>
      <c r="AQ146" s="62"/>
      <c r="AR146" s="62"/>
    </row>
    <row r="147" spans="8:44" x14ac:dyDescent="0.3">
      <c r="H147" s="61"/>
      <c r="I147" s="61"/>
      <c r="J147" s="61"/>
      <c r="K147" s="61"/>
      <c r="L147" s="62"/>
      <c r="M147" s="62"/>
      <c r="N147" s="63"/>
      <c r="O147" s="63"/>
      <c r="P147" s="63"/>
      <c r="Q147" s="63"/>
      <c r="R147" s="64"/>
      <c r="S147" s="64"/>
      <c r="T147" s="64"/>
      <c r="U147" s="64"/>
      <c r="V147" s="64"/>
      <c r="W147" s="61"/>
      <c r="X147" s="61"/>
      <c r="Y147" s="61"/>
      <c r="Z147" s="61"/>
      <c r="AA147" s="61"/>
      <c r="AB147" s="62"/>
      <c r="AC147" s="62"/>
      <c r="AD147" s="61"/>
      <c r="AE147" s="61"/>
      <c r="AF147" s="61"/>
      <c r="AG147" s="61"/>
      <c r="AH147" s="61"/>
      <c r="AI147" s="61"/>
      <c r="AJ147" s="61"/>
      <c r="AK147" s="62"/>
      <c r="AL147" s="61"/>
      <c r="AM147" s="61"/>
      <c r="AN147" s="61"/>
      <c r="AO147" s="61"/>
      <c r="AP147" s="62"/>
      <c r="AQ147" s="62"/>
      <c r="AR147" s="62"/>
    </row>
    <row r="148" spans="8:44" x14ac:dyDescent="0.3">
      <c r="H148" s="61"/>
      <c r="I148" s="61"/>
      <c r="J148" s="61"/>
      <c r="K148" s="61"/>
      <c r="L148" s="62"/>
      <c r="M148" s="62"/>
      <c r="N148" s="63"/>
      <c r="O148" s="63"/>
      <c r="P148" s="63"/>
      <c r="Q148" s="63"/>
      <c r="R148" s="64"/>
      <c r="S148" s="64"/>
      <c r="T148" s="64"/>
      <c r="U148" s="64"/>
      <c r="V148" s="64"/>
      <c r="W148" s="61"/>
      <c r="X148" s="61"/>
      <c r="Y148" s="61"/>
      <c r="Z148" s="61"/>
      <c r="AA148" s="61"/>
      <c r="AB148" s="62"/>
      <c r="AC148" s="62"/>
      <c r="AD148" s="61"/>
      <c r="AE148" s="61"/>
      <c r="AF148" s="61"/>
      <c r="AG148" s="61"/>
      <c r="AH148" s="61"/>
      <c r="AI148" s="61"/>
      <c r="AJ148" s="61"/>
      <c r="AK148" s="62"/>
      <c r="AL148" s="61"/>
      <c r="AM148" s="61"/>
      <c r="AN148" s="61"/>
      <c r="AO148" s="61"/>
      <c r="AP148" s="62"/>
      <c r="AQ148" s="62"/>
      <c r="AR148" s="62"/>
    </row>
    <row r="149" spans="8:44" x14ac:dyDescent="0.3">
      <c r="H149" s="61"/>
      <c r="I149" s="61"/>
      <c r="J149" s="61"/>
      <c r="K149" s="61"/>
      <c r="L149" s="62"/>
      <c r="M149" s="62"/>
      <c r="N149" s="63"/>
      <c r="O149" s="63"/>
      <c r="P149" s="63"/>
      <c r="Q149" s="63"/>
      <c r="R149" s="64"/>
      <c r="S149" s="64"/>
      <c r="T149" s="64"/>
      <c r="U149" s="64"/>
      <c r="V149" s="64"/>
      <c r="W149" s="61"/>
      <c r="X149" s="61"/>
      <c r="Y149" s="61"/>
      <c r="Z149" s="61"/>
      <c r="AA149" s="61"/>
      <c r="AB149" s="62"/>
      <c r="AC149" s="62"/>
      <c r="AD149" s="61"/>
      <c r="AE149" s="61"/>
      <c r="AF149" s="61"/>
      <c r="AG149" s="61"/>
      <c r="AH149" s="61"/>
      <c r="AI149" s="61"/>
      <c r="AJ149" s="61"/>
      <c r="AK149" s="62"/>
      <c r="AL149" s="61"/>
      <c r="AM149" s="61"/>
      <c r="AN149" s="61"/>
      <c r="AO149" s="61"/>
      <c r="AP149" s="62"/>
      <c r="AQ149" s="62"/>
      <c r="AR149" s="62"/>
    </row>
    <row r="150" spans="8:44" x14ac:dyDescent="0.3">
      <c r="H150" s="61"/>
      <c r="I150" s="61"/>
      <c r="J150" s="61"/>
      <c r="K150" s="61"/>
      <c r="L150" s="62"/>
      <c r="M150" s="62"/>
      <c r="N150" s="63"/>
      <c r="O150" s="63"/>
      <c r="P150" s="63"/>
      <c r="Q150" s="63"/>
      <c r="R150" s="64"/>
      <c r="S150" s="64"/>
      <c r="T150" s="64"/>
      <c r="U150" s="64"/>
      <c r="V150" s="64"/>
      <c r="W150" s="61"/>
      <c r="X150" s="61"/>
      <c r="Y150" s="61"/>
      <c r="Z150" s="61"/>
      <c r="AA150" s="61"/>
      <c r="AB150" s="62"/>
      <c r="AC150" s="62"/>
      <c r="AD150" s="61"/>
      <c r="AE150" s="61"/>
      <c r="AF150" s="61"/>
      <c r="AG150" s="61"/>
      <c r="AH150" s="61"/>
      <c r="AI150" s="61"/>
      <c r="AJ150" s="61"/>
      <c r="AK150" s="62"/>
      <c r="AL150" s="61"/>
      <c r="AM150" s="61"/>
      <c r="AN150" s="61"/>
      <c r="AO150" s="61"/>
      <c r="AP150" s="62"/>
      <c r="AQ150" s="62"/>
      <c r="AR150" s="62"/>
    </row>
    <row r="151" spans="8:44" x14ac:dyDescent="0.3">
      <c r="H151" s="61"/>
      <c r="I151" s="61"/>
      <c r="J151" s="61"/>
      <c r="K151" s="61"/>
      <c r="L151" s="62"/>
      <c r="M151" s="62"/>
      <c r="N151" s="63"/>
      <c r="O151" s="63"/>
      <c r="P151" s="63"/>
      <c r="Q151" s="63"/>
      <c r="R151" s="64"/>
      <c r="S151" s="64"/>
      <c r="T151" s="64"/>
      <c r="U151" s="64"/>
      <c r="V151" s="64"/>
      <c r="W151" s="61"/>
      <c r="X151" s="61"/>
      <c r="Y151" s="61"/>
      <c r="Z151" s="61"/>
      <c r="AA151" s="61"/>
      <c r="AB151" s="62"/>
      <c r="AC151" s="62"/>
      <c r="AD151" s="61"/>
      <c r="AE151" s="61"/>
      <c r="AF151" s="61"/>
      <c r="AG151" s="61"/>
      <c r="AH151" s="61"/>
      <c r="AI151" s="61"/>
      <c r="AJ151" s="61"/>
      <c r="AK151" s="62"/>
      <c r="AL151" s="61"/>
      <c r="AM151" s="61"/>
      <c r="AN151" s="61"/>
      <c r="AO151" s="61"/>
      <c r="AP151" s="62"/>
      <c r="AQ151" s="62"/>
      <c r="AR151" s="62"/>
    </row>
    <row r="152" spans="8:44" x14ac:dyDescent="0.3">
      <c r="H152" s="61"/>
      <c r="I152" s="61"/>
      <c r="J152" s="61"/>
      <c r="K152" s="61"/>
      <c r="L152" s="62"/>
      <c r="M152" s="62"/>
      <c r="N152" s="63"/>
      <c r="O152" s="63"/>
      <c r="P152" s="63"/>
      <c r="Q152" s="63"/>
      <c r="R152" s="64"/>
      <c r="S152" s="64"/>
      <c r="T152" s="64"/>
      <c r="U152" s="64"/>
      <c r="V152" s="64"/>
      <c r="W152" s="61"/>
      <c r="X152" s="61"/>
      <c r="Y152" s="61"/>
      <c r="Z152" s="61"/>
      <c r="AA152" s="61"/>
      <c r="AB152" s="62"/>
      <c r="AC152" s="62"/>
      <c r="AD152" s="61"/>
      <c r="AE152" s="61"/>
      <c r="AF152" s="61"/>
      <c r="AG152" s="61"/>
      <c r="AH152" s="61"/>
      <c r="AI152" s="61"/>
      <c r="AJ152" s="61"/>
      <c r="AK152" s="62"/>
      <c r="AL152" s="61"/>
      <c r="AM152" s="61"/>
      <c r="AN152" s="61"/>
      <c r="AO152" s="61"/>
      <c r="AP152" s="62"/>
      <c r="AQ152" s="62"/>
      <c r="AR152" s="62"/>
    </row>
    <row r="153" spans="8:44" x14ac:dyDescent="0.3">
      <c r="H153" s="61"/>
      <c r="I153" s="61"/>
      <c r="J153" s="61"/>
      <c r="K153" s="61"/>
      <c r="L153" s="62"/>
      <c r="M153" s="62"/>
      <c r="N153" s="63"/>
      <c r="O153" s="63"/>
      <c r="P153" s="63"/>
      <c r="Q153" s="63"/>
      <c r="R153" s="64"/>
      <c r="S153" s="64"/>
      <c r="T153" s="64"/>
      <c r="U153" s="64"/>
      <c r="V153" s="64"/>
      <c r="W153" s="61"/>
      <c r="X153" s="61"/>
      <c r="Y153" s="61"/>
      <c r="Z153" s="61"/>
      <c r="AA153" s="61"/>
      <c r="AB153" s="62"/>
      <c r="AC153" s="62"/>
      <c r="AD153" s="61"/>
      <c r="AE153" s="61"/>
      <c r="AF153" s="61"/>
      <c r="AG153" s="61"/>
      <c r="AH153" s="61"/>
      <c r="AI153" s="61"/>
      <c r="AJ153" s="61"/>
      <c r="AK153" s="62"/>
      <c r="AL153" s="61"/>
      <c r="AM153" s="61"/>
      <c r="AN153" s="61"/>
      <c r="AO153" s="61"/>
      <c r="AP153" s="62"/>
      <c r="AQ153" s="62"/>
      <c r="AR153" s="62"/>
    </row>
    <row r="154" spans="8:44" x14ac:dyDescent="0.3">
      <c r="H154" s="61"/>
      <c r="I154" s="61"/>
      <c r="J154" s="61"/>
      <c r="K154" s="61"/>
      <c r="L154" s="62"/>
      <c r="M154" s="62"/>
      <c r="N154" s="63"/>
      <c r="O154" s="63"/>
      <c r="P154" s="63"/>
      <c r="Q154" s="63"/>
      <c r="R154" s="64"/>
      <c r="S154" s="64"/>
      <c r="T154" s="64"/>
      <c r="U154" s="64"/>
      <c r="V154" s="64"/>
      <c r="W154" s="61"/>
      <c r="X154" s="61"/>
      <c r="Y154" s="61"/>
      <c r="Z154" s="61"/>
      <c r="AA154" s="61"/>
      <c r="AB154" s="62"/>
      <c r="AC154" s="62"/>
      <c r="AD154" s="61"/>
      <c r="AE154" s="61"/>
      <c r="AF154" s="61"/>
      <c r="AG154" s="61"/>
      <c r="AH154" s="61"/>
      <c r="AI154" s="61"/>
      <c r="AJ154" s="61"/>
      <c r="AK154" s="62"/>
      <c r="AL154" s="61"/>
      <c r="AM154" s="61"/>
      <c r="AN154" s="61"/>
      <c r="AO154" s="61"/>
      <c r="AP154" s="62"/>
      <c r="AQ154" s="62"/>
      <c r="AR154" s="62"/>
    </row>
    <row r="155" spans="8:44" x14ac:dyDescent="0.3">
      <c r="H155" s="61"/>
      <c r="I155" s="61"/>
      <c r="J155" s="61"/>
      <c r="K155" s="61"/>
      <c r="L155" s="62"/>
      <c r="M155" s="62"/>
      <c r="N155" s="63"/>
      <c r="O155" s="63"/>
      <c r="P155" s="63"/>
      <c r="Q155" s="63"/>
      <c r="R155" s="64"/>
      <c r="S155" s="64"/>
      <c r="T155" s="64"/>
      <c r="U155" s="64"/>
      <c r="V155" s="64"/>
      <c r="W155" s="61"/>
      <c r="X155" s="61"/>
      <c r="Y155" s="61"/>
      <c r="Z155" s="61"/>
      <c r="AA155" s="61"/>
      <c r="AB155" s="62"/>
      <c r="AC155" s="62"/>
      <c r="AD155" s="61"/>
      <c r="AE155" s="61"/>
      <c r="AF155" s="61"/>
      <c r="AG155" s="61"/>
      <c r="AH155" s="61"/>
      <c r="AI155" s="61"/>
      <c r="AJ155" s="61"/>
      <c r="AK155" s="62"/>
      <c r="AL155" s="61"/>
      <c r="AM155" s="61"/>
      <c r="AN155" s="61"/>
      <c r="AO155" s="61"/>
      <c r="AP155" s="62"/>
      <c r="AQ155" s="62"/>
      <c r="AR155" s="62"/>
    </row>
    <row r="156" spans="8:44" x14ac:dyDescent="0.3">
      <c r="H156" s="61"/>
      <c r="I156" s="61"/>
      <c r="J156" s="61"/>
      <c r="K156" s="61"/>
      <c r="L156" s="62"/>
      <c r="M156" s="62"/>
      <c r="N156" s="63"/>
      <c r="O156" s="63"/>
      <c r="P156" s="63"/>
      <c r="Q156" s="63"/>
      <c r="R156" s="64"/>
      <c r="S156" s="64"/>
      <c r="T156" s="64"/>
      <c r="U156" s="64"/>
      <c r="V156" s="64"/>
      <c r="W156" s="61"/>
      <c r="X156" s="61"/>
      <c r="Y156" s="61"/>
      <c r="Z156" s="61"/>
      <c r="AA156" s="61"/>
      <c r="AB156" s="62"/>
      <c r="AC156" s="62"/>
      <c r="AD156" s="61"/>
      <c r="AE156" s="61"/>
      <c r="AF156" s="61"/>
      <c r="AG156" s="61"/>
      <c r="AH156" s="61"/>
      <c r="AI156" s="61"/>
      <c r="AJ156" s="61"/>
      <c r="AK156" s="62"/>
      <c r="AL156" s="61"/>
      <c r="AM156" s="61"/>
      <c r="AN156" s="61"/>
      <c r="AO156" s="61"/>
      <c r="AP156" s="62"/>
      <c r="AQ156" s="62"/>
      <c r="AR156" s="62"/>
    </row>
    <row r="157" spans="8:44" x14ac:dyDescent="0.3">
      <c r="H157" s="61"/>
      <c r="I157" s="61"/>
      <c r="J157" s="61"/>
      <c r="K157" s="61"/>
      <c r="L157" s="62"/>
      <c r="M157" s="62"/>
      <c r="N157" s="63"/>
      <c r="O157" s="63"/>
      <c r="P157" s="63"/>
      <c r="Q157" s="63"/>
      <c r="R157" s="64"/>
      <c r="S157" s="64"/>
      <c r="T157" s="64"/>
      <c r="U157" s="64"/>
      <c r="V157" s="64"/>
      <c r="W157" s="61"/>
      <c r="X157" s="61"/>
      <c r="Y157" s="61"/>
      <c r="Z157" s="61"/>
      <c r="AA157" s="61"/>
      <c r="AB157" s="62"/>
      <c r="AC157" s="62"/>
      <c r="AD157" s="61"/>
      <c r="AE157" s="61"/>
      <c r="AF157" s="61"/>
      <c r="AG157" s="61"/>
      <c r="AH157" s="61"/>
      <c r="AI157" s="61"/>
      <c r="AJ157" s="61"/>
      <c r="AK157" s="62"/>
      <c r="AL157" s="61"/>
      <c r="AM157" s="61"/>
      <c r="AN157" s="61"/>
      <c r="AO157" s="61"/>
      <c r="AP157" s="62"/>
      <c r="AQ157" s="62"/>
      <c r="AR157" s="62"/>
    </row>
    <row r="158" spans="8:44" x14ac:dyDescent="0.3">
      <c r="H158" s="61"/>
      <c r="I158" s="61"/>
      <c r="J158" s="61"/>
      <c r="K158" s="61"/>
      <c r="L158" s="62"/>
      <c r="M158" s="62"/>
      <c r="N158" s="63"/>
      <c r="O158" s="63"/>
      <c r="P158" s="63"/>
      <c r="Q158" s="63"/>
      <c r="R158" s="64"/>
      <c r="S158" s="64"/>
      <c r="T158" s="64"/>
      <c r="U158" s="64"/>
      <c r="V158" s="64"/>
      <c r="W158" s="61"/>
      <c r="X158" s="61"/>
      <c r="Y158" s="61"/>
      <c r="Z158" s="61"/>
      <c r="AA158" s="61"/>
      <c r="AB158" s="62"/>
      <c r="AC158" s="62"/>
      <c r="AD158" s="61"/>
      <c r="AE158" s="61"/>
      <c r="AF158" s="61"/>
      <c r="AG158" s="61"/>
      <c r="AH158" s="61"/>
      <c r="AI158" s="61"/>
      <c r="AJ158" s="61"/>
      <c r="AK158" s="62"/>
      <c r="AL158" s="61"/>
      <c r="AM158" s="61"/>
      <c r="AN158" s="61"/>
      <c r="AO158" s="61"/>
      <c r="AP158" s="62"/>
      <c r="AQ158" s="62"/>
      <c r="AR158" s="62"/>
    </row>
    <row r="159" spans="8:44" x14ac:dyDescent="0.3">
      <c r="H159" s="61"/>
      <c r="I159" s="61"/>
      <c r="J159" s="61"/>
      <c r="K159" s="61"/>
      <c r="L159" s="62"/>
      <c r="M159" s="62"/>
      <c r="N159" s="63"/>
      <c r="O159" s="63"/>
      <c r="P159" s="63"/>
      <c r="Q159" s="63"/>
      <c r="R159" s="64"/>
      <c r="S159" s="64"/>
      <c r="T159" s="64"/>
      <c r="U159" s="64"/>
      <c r="V159" s="64"/>
      <c r="W159" s="61"/>
      <c r="X159" s="61"/>
      <c r="Y159" s="61"/>
      <c r="Z159" s="61"/>
      <c r="AA159" s="61"/>
      <c r="AB159" s="62"/>
      <c r="AC159" s="62"/>
      <c r="AD159" s="61"/>
      <c r="AE159" s="61"/>
      <c r="AF159" s="61"/>
      <c r="AG159" s="61"/>
      <c r="AH159" s="61"/>
      <c r="AI159" s="61"/>
      <c r="AJ159" s="61"/>
      <c r="AK159" s="62"/>
      <c r="AL159" s="61"/>
      <c r="AM159" s="61"/>
      <c r="AN159" s="61"/>
      <c r="AO159" s="61"/>
      <c r="AP159" s="62"/>
      <c r="AQ159" s="62"/>
      <c r="AR159" s="62"/>
    </row>
    <row r="160" spans="8:44" x14ac:dyDescent="0.3">
      <c r="H160" s="61"/>
      <c r="I160" s="61"/>
      <c r="J160" s="61"/>
      <c r="K160" s="61"/>
      <c r="L160" s="62"/>
      <c r="M160" s="62"/>
      <c r="N160" s="63"/>
      <c r="O160" s="63"/>
      <c r="P160" s="63"/>
      <c r="Q160" s="63"/>
      <c r="R160" s="64"/>
      <c r="S160" s="64"/>
      <c r="T160" s="64"/>
      <c r="U160" s="64"/>
      <c r="V160" s="64"/>
      <c r="W160" s="61"/>
      <c r="X160" s="61"/>
      <c r="Y160" s="61"/>
      <c r="Z160" s="61"/>
      <c r="AA160" s="61"/>
      <c r="AB160" s="62"/>
      <c r="AC160" s="62"/>
      <c r="AD160" s="61"/>
      <c r="AE160" s="61"/>
      <c r="AF160" s="61"/>
      <c r="AG160" s="61"/>
      <c r="AH160" s="61"/>
      <c r="AI160" s="61"/>
      <c r="AJ160" s="61"/>
      <c r="AK160" s="62"/>
      <c r="AL160" s="61"/>
      <c r="AM160" s="61"/>
      <c r="AN160" s="61"/>
      <c r="AO160" s="61"/>
      <c r="AP160" s="62"/>
      <c r="AQ160" s="62"/>
      <c r="AR160" s="62"/>
    </row>
  </sheetData>
  <mergeCells count="37">
    <mergeCell ref="N2:U2"/>
    <mergeCell ref="N3:U3"/>
    <mergeCell ref="D11:D13"/>
    <mergeCell ref="A7:AS7"/>
    <mergeCell ref="A8:AS8"/>
    <mergeCell ref="A9:AS9"/>
    <mergeCell ref="A10:AS10"/>
    <mergeCell ref="AQ11:AQ13"/>
    <mergeCell ref="AR11:AR13"/>
    <mergeCell ref="AS11:AS13"/>
    <mergeCell ref="H12:H13"/>
    <mergeCell ref="J12:J13"/>
    <mergeCell ref="K12:K13"/>
    <mergeCell ref="L12:L13"/>
    <mergeCell ref="M12:M13"/>
    <mergeCell ref="N12:P12"/>
    <mergeCell ref="AP11:AP13"/>
    <mergeCell ref="E11:E13"/>
    <mergeCell ref="F11:F13"/>
    <mergeCell ref="Q12:Q13"/>
    <mergeCell ref="R12:T12"/>
    <mergeCell ref="U12:U13"/>
    <mergeCell ref="G11:G13"/>
    <mergeCell ref="I12:I13"/>
    <mergeCell ref="AD12:AF12"/>
    <mergeCell ref="H11:Y11"/>
    <mergeCell ref="AM11:AO11"/>
    <mergeCell ref="AG12:AI12"/>
    <mergeCell ref="AJ12:AL12"/>
    <mergeCell ref="Z12:Z13"/>
    <mergeCell ref="W12:Y12"/>
    <mergeCell ref="AA12:AC12"/>
    <mergeCell ref="A133:G133"/>
    <mergeCell ref="A11:A13"/>
    <mergeCell ref="B11:B13"/>
    <mergeCell ref="C11:C13"/>
    <mergeCell ref="AA11:AL11"/>
  </mergeCells>
  <printOptions verticalCentered="1"/>
  <pageMargins left="3.937007874015748E-2" right="7.874015748031496E-2" top="0.19685039370078741" bottom="0.19685039370078741" header="0.19685039370078741" footer="0.19685039370078741"/>
  <pageSetup paperSize="9" scale="3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задание</vt:lpstr>
      <vt:lpstr>задание!Область_печати</vt:lpstr>
      <vt:lpstr>задание!Разряд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Пользователь Windows</cp:lastModifiedBy>
  <cp:lastPrinted>2019-10-11T05:59:53Z</cp:lastPrinted>
  <dcterms:created xsi:type="dcterms:W3CDTF">1999-04-20T11:07:22Z</dcterms:created>
  <dcterms:modified xsi:type="dcterms:W3CDTF">2019-10-18T08:39:18Z</dcterms:modified>
</cp:coreProperties>
</file>